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E4E5A1E8-45EF-4A4F-895D-8866FEEBD9AE}" xr6:coauthVersionLast="47" xr6:coauthVersionMax="47" xr10:uidLastSave="{00000000-0000-0000-0000-000000000000}"/>
  <bookViews>
    <workbookView xWindow="38280" yWindow="-120" windowWidth="38640" windowHeight="2124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F5" i="2"/>
  <c r="G6" i="2"/>
  <c r="A257" i="3"/>
  <c r="D256" i="3"/>
  <c r="D257" i="3"/>
  <c r="A67" i="6"/>
  <c r="A67" i="5"/>
  <c r="A67" i="1"/>
  <c r="M10" i="8"/>
  <c r="L10" i="8"/>
  <c r="K10" i="8"/>
  <c r="E10" i="8"/>
  <c r="C10" i="8"/>
  <c r="D10" i="8"/>
  <c r="K16" i="8" l="1"/>
  <c r="L16" i="8"/>
  <c r="M16" i="8"/>
  <c r="C16" i="8"/>
  <c r="D16" i="8"/>
  <c r="E16" i="8"/>
  <c r="J10" i="8"/>
  <c r="B10" i="8"/>
  <c r="A66" i="6" l="1"/>
  <c r="A66" i="5"/>
  <c r="A66" i="1"/>
  <c r="A256" i="3"/>
  <c r="D255" i="3"/>
  <c r="A255" i="3"/>
  <c r="A65" i="5"/>
  <c r="A65" i="6"/>
  <c r="A65" i="1"/>
  <c r="A64" i="6"/>
  <c r="A64" i="5"/>
  <c r="A64" i="1"/>
  <c r="D254" i="3"/>
  <c r="D253" i="3"/>
  <c r="A63" i="5"/>
  <c r="A63" i="6"/>
  <c r="A63" i="1"/>
  <c r="D252" i="3"/>
  <c r="A62" i="5"/>
  <c r="A62" i="6"/>
  <c r="A62" i="1"/>
  <c r="A61" i="6"/>
  <c r="A61" i="5"/>
  <c r="A61" i="1"/>
  <c r="D251" i="3"/>
  <c r="A60" i="5"/>
  <c r="A60" i="6"/>
  <c r="A60" i="1"/>
  <c r="D250" i="3"/>
  <c r="D249" i="3" l="1"/>
  <c r="D248" i="3" l="1"/>
  <c r="D247" i="3" l="1"/>
  <c r="D246" i="3"/>
  <c r="D245" i="3"/>
  <c r="M9" i="8" l="1"/>
  <c r="L9" i="8"/>
  <c r="K9" i="8"/>
  <c r="E9" i="8"/>
  <c r="D9" i="8"/>
  <c r="C9" i="8"/>
  <c r="D244" i="3"/>
  <c r="D243" i="3"/>
  <c r="D242" i="3"/>
  <c r="D241" i="3" l="1"/>
  <c r="D240" i="3" l="1"/>
  <c r="I11" i="2"/>
  <c r="D239" i="3"/>
  <c r="D238" i="3"/>
  <c r="D237" i="3"/>
  <c r="D236" i="3"/>
  <c r="D235" i="3"/>
  <c r="D234" i="3"/>
  <c r="D233" i="3"/>
  <c r="M8" i="8"/>
  <c r="M15" i="8" s="1"/>
  <c r="M7" i="8"/>
  <c r="M6" i="8"/>
  <c r="L8" i="8"/>
  <c r="L15" i="8" s="1"/>
  <c r="L7" i="8"/>
  <c r="L14" i="8" s="1"/>
  <c r="L6" i="8"/>
  <c r="L13" i="8" s="1"/>
  <c r="K8" i="8"/>
  <c r="K15" i="8" s="1"/>
  <c r="K7" i="8"/>
  <c r="K6" i="8"/>
  <c r="E8" i="8"/>
  <c r="E15" i="8" s="1"/>
  <c r="D8" i="8"/>
  <c r="C8" i="8"/>
  <c r="C15" i="8" s="1"/>
  <c r="E7" i="8"/>
  <c r="D7" i="8"/>
  <c r="C7" i="8"/>
  <c r="C13" i="8" s="1"/>
  <c r="E6" i="8"/>
  <c r="E13" i="8" s="1"/>
  <c r="D6" i="8"/>
  <c r="C6" i="8"/>
  <c r="J7" i="8"/>
  <c r="J8" i="8" s="1"/>
  <c r="J9" i="8" s="1"/>
  <c r="B7" i="8"/>
  <c r="B8" i="8" s="1"/>
  <c r="B9"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D14" i="8" l="1"/>
  <c r="D15" i="8"/>
  <c r="M13" i="8"/>
  <c r="E14" i="8"/>
  <c r="D13" i="8"/>
  <c r="K14" i="8"/>
  <c r="M14" i="8"/>
  <c r="C14" i="8"/>
  <c r="E8" i="2"/>
  <c r="G8" i="2"/>
  <c r="F11" i="2"/>
  <c r="K13" i="8"/>
</calcChain>
</file>

<file path=xl/sharedStrings.xml><?xml version="1.0" encoding="utf-8"?>
<sst xmlns="http://schemas.openxmlformats.org/spreadsheetml/2006/main" count="172" uniqueCount="63">
  <si>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</si>
  <si>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</si>
  <si>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</si>
  <si>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</si>
  <si>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</si>
  <si>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</si>
  <si>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</si>
  <si>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</si>
  <si>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</si>
  <si>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</si>
  <si>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</si>
  <si>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</si>
  <si>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</si>
  <si>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</si>
  <si>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</si>
  <si>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</si>
  <si>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</si>
  <si>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</si>
  <si>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</si>
  <si>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</si>
  <si>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</si>
  <si>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</si>
  <si>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</si>
  <si>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</si>
  <si>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</si>
  <si>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</si>
  <si>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</si>
  <si>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</si>
  <si>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</si>
  <si>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</si>
  <si>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</si>
  <si>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</si>
  <si>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</si>
  <si>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</si>
  <si>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</si>
  <si>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</si>
  <si>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</si>
  <si>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</si>
  <si>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</si>
  <si>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</si>
  <si>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</si>
  <si>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</si>
  <si>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</si>
  <si>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</si>
  <si>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</si>
  <si>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</si>
  <si>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</si>
  <si>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</si>
  <si>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</si>
  <si>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</si>
  <si>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Oficiální data ČNB
(nové i refinancované)</t>
  </si>
  <si>
    <t>Oficiální data ČNB
(nové)</t>
  </si>
  <si>
    <t>Average mortgage interest rate – new business (%)</t>
  </si>
  <si>
    <t>Source: CNB, CBA Hypomonitor</t>
  </si>
  <si>
    <t>CNB data (new &amp; refinanced)</t>
  </si>
  <si>
    <t>CNB data (new)</t>
  </si>
  <si>
    <t>CBA Hypomonitor (new)</t>
  </si>
  <si>
    <t>Source &amp; Legend:</t>
  </si>
  <si>
    <t>Source: CBA Hypomonitor</t>
  </si>
  <si>
    <t xml:space="preserve"> (total, of which new and refinanced)</t>
  </si>
  <si>
    <t>Volume of mortgage loans (CZK bn)</t>
  </si>
  <si>
    <t>Number of mortgage loans</t>
  </si>
  <si>
    <t>ČBA Hypomonitor leden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</si>
</sst>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45" x14ac:knownFonts="1">
    <font>
      <sz val="11"/>
      <color theme="1"/>
      <name val="Calibri"/>
      <family val="2"/>
      <scheme val="minor"/>
    </font>
    <font>
      <sz val="11"/>
      <color theme="1"/>
      <name val="Calibri"/>
      <family val="2"/>
      <charset val="238"/>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11"/>
      <color rgb="FFFF0000"/>
      <name val="Calibri Light"/>
      <family val="2"/>
      <charset val="238"/>
      <scheme val="major"/>
    </font>
    <font>
      <b/>
      <sz val="10"/>
      <color theme="1"/>
      <name val="Calibri"/>
      <family val="2"/>
      <charset val="238"/>
      <scheme val="minor"/>
    </font>
    <font>
      <sz val="10"/>
      <color theme="1"/>
      <name val="Calibri"/>
      <family val="2"/>
      <scheme val="minor"/>
    </font>
    <font>
      <i/>
      <sz val="12"/>
      <color theme="3"/>
      <name val="Calibri"/>
      <family val="2"/>
      <charset val="238"/>
      <scheme val="minor"/>
    </font>
    <font>
      <i/>
      <sz val="11"/>
      <color theme="1"/>
      <name val="Calibri"/>
      <family val="2"/>
      <charset val="238"/>
      <scheme val="minor"/>
    </font>
    <font>
      <b/>
      <i/>
      <sz val="15"/>
      <color theme="3"/>
      <name val="Calibri"/>
      <family val="2"/>
      <charset val="238"/>
      <scheme val="minor"/>
    </font>
    <font>
      <i/>
      <sz val="11"/>
      <color theme="3"/>
      <name val="Calibri"/>
      <family val="2"/>
      <charset val="238"/>
      <scheme val="minor"/>
    </font>
    <font>
      <sz val="11"/>
      <color theme="1"/>
      <name val="Calibri"/>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4">
    <xf numFmtId="0" fontId="0" fillId="0" borderId="0"/>
    <xf numFmtId="0" fontId="7" fillId="0" borderId="0" applyNumberFormat="0" applyFill="0" applyBorder="0" applyAlignment="0" applyProtection="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28" applyNumberFormat="0" applyAlignment="0" applyProtection="0"/>
    <xf numFmtId="0" fontId="28" fillId="8" borderId="29" applyNumberFormat="0" applyAlignment="0" applyProtection="0"/>
    <xf numFmtId="0" fontId="29" fillId="8" borderId="28" applyNumberFormat="0" applyAlignment="0" applyProtection="0"/>
    <xf numFmtId="0" fontId="30" fillId="0" borderId="30" applyNumberFormat="0" applyFill="0" applyAlignment="0" applyProtection="0"/>
    <xf numFmtId="0" fontId="31" fillId="9" borderId="31" applyNumberFormat="0" applyAlignment="0" applyProtection="0"/>
    <xf numFmtId="0" fontId="32" fillId="0" borderId="0" applyNumberFormat="0" applyFill="0" applyBorder="0" applyAlignment="0" applyProtection="0"/>
    <xf numFmtId="0" fontId="19" fillId="10" borderId="32" applyNumberFormat="0" applyFon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5"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5"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5"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5"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5"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44" fillId="0" borderId="0"/>
  </cellStyleXfs>
  <cellXfs count="139">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xf numFmtId="0" fontId="5" fillId="0" borderId="0" xfId="0" applyFont="1"/>
    <xf numFmtId="2" fontId="5" fillId="0" borderId="0" xfId="0" applyNumberFormat="1" applyFont="1" applyAlignment="1">
      <alignment horizontal="left" vertical="center" indent="1"/>
    </xf>
    <xf numFmtId="0" fontId="2" fillId="0" borderId="7" xfId="0" applyFont="1" applyBorder="1" applyAlignment="1">
      <alignment horizontal="center" vertical="center"/>
    </xf>
    <xf numFmtId="2" fontId="2" fillId="0" borderId="8" xfId="0" applyNumberFormat="1" applyFont="1" applyBorder="1" applyAlignment="1">
      <alignment horizontal="center" vertical="center"/>
    </xf>
    <xf numFmtId="1" fontId="2" fillId="0" borderId="7" xfId="0" applyNumberFormat="1" applyFont="1" applyBorder="1" applyAlignment="1">
      <alignment horizontal="center" vertical="center"/>
    </xf>
    <xf numFmtId="2" fontId="2" fillId="0" borderId="0" xfId="0" applyNumberFormat="1" applyFont="1"/>
    <xf numFmtId="0" fontId="2" fillId="0" borderId="13" xfId="0" applyFont="1" applyBorder="1"/>
    <xf numFmtId="0" fontId="6" fillId="0" borderId="13" xfId="0" applyFont="1" applyBorder="1"/>
    <xf numFmtId="0" fontId="2"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7" fillId="0" borderId="0" xfId="1" applyAlignment="1">
      <alignment horizontal="center" vertical="center" wrapText="1"/>
    </xf>
    <xf numFmtId="0" fontId="7"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2" fillId="0" borderId="16" xfId="0" applyNumberFormat="1" applyFont="1" applyBorder="1" applyAlignment="1">
      <alignment horizontal="center" vertical="center"/>
    </xf>
    <xf numFmtId="2" fontId="2" fillId="0" borderId="0" xfId="0" applyNumberFormat="1" applyFont="1" applyAlignment="1">
      <alignment horizontal="center" vertical="center"/>
    </xf>
    <xf numFmtId="1" fontId="2" fillId="0" borderId="0" xfId="0" applyNumberFormat="1" applyFont="1"/>
    <xf numFmtId="0" fontId="6" fillId="0" borderId="13" xfId="0" applyFont="1" applyBorder="1" applyAlignment="1">
      <alignment vertical="center"/>
    </xf>
    <xf numFmtId="164" fontId="6" fillId="0" borderId="13"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0" fillId="0" borderId="15" xfId="0" applyBorder="1"/>
    <xf numFmtId="3" fontId="2" fillId="0" borderId="0" xfId="0" applyNumberFormat="1" applyFont="1" applyAlignment="1">
      <alignment horizontal="center" vertical="center"/>
    </xf>
    <xf numFmtId="3" fontId="2" fillId="0" borderId="13" xfId="0" applyNumberFormat="1" applyFont="1" applyBorder="1" applyAlignment="1">
      <alignment horizontal="center" vertical="center"/>
    </xf>
    <xf numFmtId="3" fontId="2" fillId="2" borderId="13" xfId="0" applyNumberFormat="1" applyFont="1" applyFill="1" applyBorder="1" applyAlignment="1">
      <alignment horizontal="center" vertical="center"/>
    </xf>
    <xf numFmtId="0" fontId="2"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9" fillId="0" borderId="0" xfId="0" applyFont="1"/>
    <xf numFmtId="2" fontId="11" fillId="0" borderId="0" xfId="0" applyNumberFormat="1" applyFont="1" applyAlignment="1">
      <alignment horizontal="left" vertical="center" indent="1"/>
    </xf>
    <xf numFmtId="0" fontId="12" fillId="0" borderId="0" xfId="0" applyFont="1"/>
    <xf numFmtId="0" fontId="13" fillId="0" borderId="0" xfId="0" applyFont="1"/>
    <xf numFmtId="3" fontId="0" fillId="0" borderId="0" xfId="0" applyNumberFormat="1"/>
    <xf numFmtId="0" fontId="14" fillId="0" borderId="0" xfId="0" applyFont="1" applyAlignment="1">
      <alignment horizontal="center" vertical="center" wrapText="1"/>
    </xf>
    <xf numFmtId="3" fontId="15" fillId="0" borderId="0" xfId="0" applyNumberFormat="1" applyFont="1"/>
    <xf numFmtId="0" fontId="16" fillId="0" borderId="0" xfId="0" applyFont="1" applyAlignment="1">
      <alignment vertical="top" wrapText="1"/>
    </xf>
    <xf numFmtId="0" fontId="0" fillId="0" borderId="0" xfId="0" applyAlignment="1">
      <alignment vertical="top" wrapText="1"/>
    </xf>
    <xf numFmtId="14" fontId="2" fillId="0" borderId="0" xfId="0" applyNumberFormat="1" applyFont="1" applyAlignment="1">
      <alignment horizontal="center" vertical="center" wrapText="1"/>
    </xf>
    <xf numFmtId="0" fontId="8" fillId="3" borderId="0" xfId="0" applyFont="1" applyFill="1" applyAlignment="1">
      <alignment vertical="center"/>
    </xf>
    <xf numFmtId="0" fontId="2" fillId="3" borderId="0" xfId="0" applyFont="1" applyFill="1"/>
    <xf numFmtId="0" fontId="0" fillId="3" borderId="0" xfId="0" applyFill="1"/>
    <xf numFmtId="0" fontId="2" fillId="3" borderId="13" xfId="0" applyFont="1" applyFill="1" applyBorder="1"/>
    <xf numFmtId="0" fontId="6" fillId="3" borderId="15" xfId="0" applyFont="1" applyFill="1" applyBorder="1"/>
    <xf numFmtId="165" fontId="6" fillId="3" borderId="23" xfId="0" applyNumberFormat="1" applyFont="1" applyFill="1" applyBorder="1" applyAlignment="1">
      <alignment horizontal="center" vertical="center"/>
    </xf>
    <xf numFmtId="3" fontId="2" fillId="3" borderId="24" xfId="0" applyNumberFormat="1" applyFont="1" applyFill="1" applyBorder="1" applyAlignment="1">
      <alignment horizontal="center" vertical="center"/>
    </xf>
    <xf numFmtId="2" fontId="2" fillId="3" borderId="15" xfId="0" applyNumberFormat="1" applyFont="1" applyFill="1" applyBorder="1" applyAlignment="1">
      <alignment horizontal="center" vertical="center"/>
    </xf>
    <xf numFmtId="0" fontId="2" fillId="3" borderId="0" xfId="0" applyFont="1" applyFill="1" applyAlignment="1">
      <alignment horizontal="left" indent="2"/>
    </xf>
    <xf numFmtId="165" fontId="2" fillId="3" borderId="17" xfId="0" applyNumberFormat="1" applyFont="1" applyFill="1" applyBorder="1" applyAlignment="1">
      <alignment horizontal="center" vertical="center"/>
    </xf>
    <xf numFmtId="3" fontId="2" fillId="3" borderId="18"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165" fontId="2" fillId="3" borderId="0" xfId="0" applyNumberFormat="1" applyFont="1" applyFill="1" applyAlignment="1">
      <alignment horizontal="left" indent="3"/>
    </xf>
    <xf numFmtId="165" fontId="2" fillId="3" borderId="13" xfId="0" applyNumberFormat="1" applyFont="1" applyFill="1" applyBorder="1" applyAlignment="1">
      <alignment horizontal="left" indent="3"/>
    </xf>
    <xf numFmtId="165" fontId="2" fillId="3" borderId="19" xfId="0" applyNumberFormat="1" applyFont="1" applyFill="1" applyBorder="1" applyAlignment="1">
      <alignment horizontal="center" vertical="center"/>
    </xf>
    <xf numFmtId="3" fontId="2" fillId="3" borderId="20"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0" fontId="6" fillId="3" borderId="13" xfId="0" applyFont="1" applyFill="1" applyBorder="1" applyAlignment="1">
      <alignment horizontal="left" indent="1"/>
    </xf>
    <xf numFmtId="165" fontId="6" fillId="3" borderId="19" xfId="0" applyNumberFormat="1" applyFont="1" applyFill="1" applyBorder="1" applyAlignment="1">
      <alignment horizontal="center" vertical="center"/>
    </xf>
    <xf numFmtId="2" fontId="6" fillId="3" borderId="13" xfId="0" applyNumberFormat="1" applyFont="1" applyFill="1" applyBorder="1" applyAlignment="1">
      <alignment horizontal="center" vertical="center"/>
    </xf>
    <xf numFmtId="0" fontId="10" fillId="3" borderId="0" xfId="0" applyFont="1" applyFill="1"/>
    <xf numFmtId="0" fontId="6" fillId="2" borderId="0" xfId="0" applyFont="1" applyFill="1" applyAlignment="1">
      <alignment horizontal="left" indent="1"/>
    </xf>
    <xf numFmtId="165" fontId="6" fillId="2" borderId="17" xfId="0" applyNumberFormat="1" applyFont="1" applyFill="1" applyBorder="1" applyAlignment="1">
      <alignment horizontal="center" vertical="center"/>
    </xf>
    <xf numFmtId="3" fontId="6" fillId="2" borderId="18"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0" fontId="14" fillId="2" borderId="0" xfId="0" applyFont="1" applyFill="1" applyAlignment="1">
      <alignment horizontal="center" vertical="center" wrapText="1"/>
    </xf>
    <xf numFmtId="4" fontId="6" fillId="2" borderId="13" xfId="0" applyNumberFormat="1" applyFont="1" applyFill="1" applyBorder="1" applyAlignment="1">
      <alignment horizontal="center" vertical="center"/>
    </xf>
    <xf numFmtId="0" fontId="0" fillId="0" borderId="34" xfId="0" applyBorder="1"/>
    <xf numFmtId="0" fontId="2" fillId="0" borderId="0" xfId="0" applyFont="1" applyAlignment="1">
      <alignment horizontal="center"/>
    </xf>
    <xf numFmtId="3" fontId="2"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4" fillId="0" borderId="0" xfId="0" applyFont="1"/>
    <xf numFmtId="0" fontId="0" fillId="36" borderId="0" xfId="0" applyFill="1"/>
    <xf numFmtId="0" fontId="36" fillId="36" borderId="0" xfId="0" applyFont="1" applyFill="1"/>
    <xf numFmtId="0" fontId="0" fillId="2" borderId="0" xfId="0" applyFill="1"/>
    <xf numFmtId="0" fontId="36"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3" fontId="0" fillId="0" borderId="0" xfId="0" applyNumberFormat="1" applyAlignment="1">
      <alignment horizontal="center" vertical="center"/>
    </xf>
    <xf numFmtId="2" fontId="37" fillId="0" borderId="8" xfId="0" applyNumberFormat="1" applyFont="1" applyBorder="1" applyAlignment="1">
      <alignment horizontal="center" vertical="center"/>
    </xf>
    <xf numFmtId="2" fontId="0" fillId="37" borderId="0" xfId="0" applyNumberFormat="1" applyFill="1" applyAlignment="1">
      <alignment horizontal="center" vertical="center"/>
    </xf>
    <xf numFmtId="0" fontId="16" fillId="0" borderId="0" xfId="0" applyFont="1" applyAlignment="1">
      <alignment horizontal="center" vertical="center" wrapText="1"/>
    </xf>
    <xf numFmtId="0" fontId="16" fillId="2" borderId="0" xfId="0" applyFont="1" applyFill="1" applyAlignment="1">
      <alignment horizontal="center" vertical="center" wrapText="1"/>
    </xf>
    <xf numFmtId="17" fontId="18" fillId="0" borderId="0" xfId="0" applyNumberFormat="1" applyFont="1"/>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wrapText="1"/>
    </xf>
    <xf numFmtId="1" fontId="14" fillId="0" borderId="0" xfId="0" applyNumberFormat="1" applyFont="1" applyAlignment="1">
      <alignment horizontal="center" vertical="center"/>
    </xf>
    <xf numFmtId="3" fontId="14" fillId="0" borderId="0" xfId="0" applyNumberFormat="1" applyFont="1" applyAlignment="1">
      <alignment horizontal="center" vertical="center"/>
    </xf>
    <xf numFmtId="166" fontId="14" fillId="0" borderId="0" xfId="0" applyNumberFormat="1" applyFont="1"/>
    <xf numFmtId="166" fontId="14" fillId="0" borderId="0" xfId="0" applyNumberFormat="1" applyFont="1" applyAlignment="1">
      <alignment horizontal="center" vertical="center"/>
    </xf>
    <xf numFmtId="1" fontId="38" fillId="0" borderId="0" xfId="0" applyNumberFormat="1" applyFont="1" applyAlignment="1">
      <alignment horizontal="center" vertical="center" wrapText="1"/>
    </xf>
    <xf numFmtId="1" fontId="39" fillId="0" borderId="0" xfId="0" applyNumberFormat="1" applyFont="1" applyAlignment="1">
      <alignment horizontal="center" vertical="center" wrapText="1"/>
    </xf>
    <xf numFmtId="0" fontId="40" fillId="0" borderId="0" xfId="0" applyFont="1"/>
    <xf numFmtId="0" fontId="41" fillId="0" borderId="0" xfId="0" applyFont="1"/>
    <xf numFmtId="0" fontId="42" fillId="0" borderId="0" xfId="0" applyFont="1"/>
    <xf numFmtId="0" fontId="43" fillId="0" borderId="0" xfId="0" applyFont="1"/>
    <xf numFmtId="0" fontId="3" fillId="3" borderId="17" xfId="0" applyFont="1" applyFill="1" applyBorder="1" applyAlignment="1">
      <alignment horizontal="center" wrapText="1"/>
    </xf>
    <xf numFmtId="0" fontId="3" fillId="3" borderId="19" xfId="0" applyFont="1" applyFill="1" applyBorder="1" applyAlignment="1">
      <alignment horizontal="center" wrapText="1"/>
    </xf>
    <xf numFmtId="0" fontId="3" fillId="3" borderId="18"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0" applyFont="1" applyFill="1" applyAlignment="1">
      <alignment horizontal="center" wrapText="1"/>
    </xf>
    <xf numFmtId="0" fontId="3" fillId="3" borderId="13" xfId="0" applyFont="1" applyFill="1" applyBorder="1" applyAlignment="1">
      <alignment horizontal="center"/>
    </xf>
    <xf numFmtId="2" fontId="6" fillId="0" borderId="15" xfId="0" applyNumberFormat="1" applyFont="1" applyBorder="1" applyAlignment="1">
      <alignment horizontal="center"/>
    </xf>
    <xf numFmtId="3" fontId="6" fillId="0" borderId="13" xfId="0" applyNumberFormat="1" applyFont="1" applyBorder="1" applyAlignment="1">
      <alignment horizontal="center" vertical="center"/>
    </xf>
    <xf numFmtId="0" fontId="0" fillId="35" borderId="0" xfId="0" applyFill="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Check Cell" xfId="14" builtinId="23" customBuiltin="1"/>
    <cellStyle name="Input" xfId="10" builtinId="20" customBuiltin="1"/>
    <cellStyle name="Linked Cell" xfId="13" builtinId="24" customBuiltin="1"/>
    <cellStyle name="Neutral" xfId="9" builtinId="28" customBuiltin="1"/>
    <cellStyle name="Normal" xfId="0" builtinId="0"/>
    <cellStyle name="Normal 2" xfId="43" xr:uid="{003BB473-45F6-4273-BB45-2139DECCF1A7}"/>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i refinancované)</c:v>
                </c:pt>
              </c:strCache>
            </c:strRef>
          </c:tx>
          <c:spPr>
            <a:ln w="19050" cap="rnd">
              <a:solidFill>
                <a:schemeClr val="accent6"/>
              </a:solidFill>
              <a:prstDash val="solid"/>
              <a:round/>
            </a:ln>
            <a:effectLst/>
          </c:spPr>
          <c:marker>
            <c:symbol val="none"/>
          </c:marker>
          <c:cat>
            <c:numRef>
              <c:f>'Úrokové sazby - historie'!$A$87:$A$257</c:f>
              <c:numCache>
                <c:formatCode>m/d/yyyy</c:formatCode>
                <c:ptCount val="171"/>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numCache>
            </c:numRef>
          </c:cat>
          <c:val>
            <c:numRef>
              <c:f>'Úrokové sazby - historie'!$B$87:$B$257</c:f>
              <c:numCache>
                <c:formatCode>0.00</c:formatCode>
                <c:ptCount val="171"/>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c:v>3.1582894466374998</c:v>
                </c:pt>
                <c:pt idx="135">
                  <c:v>3.4608775319083924</c:v>
                </c:pt>
                <c:pt idx="136">
                  <c:v>3.7293409692301851</c:v>
                </c:pt>
                <c:pt idx="137">
                  <c:v>3.8616302777548608</c:v>
                </c:pt>
                <c:pt idx="138">
                  <c:v>4.0367846805109453</c:v>
                </c:pt>
                <c:pt idx="139">
                  <c:v>4.2574378852823562</c:v>
                </c:pt>
                <c:pt idx="140">
                  <c:v>4.5303590013563948</c:v>
                </c:pt>
                <c:pt idx="141">
                  <c:v>4.5490227869949074</c:v>
                </c:pt>
                <c:pt idx="142">
                  <c:v>4.6412010387459866</c:v>
                </c:pt>
                <c:pt idx="143">
                  <c:v>4.6286907737686622</c:v>
                </c:pt>
                <c:pt idx="144">
                  <c:v>4.6084614708560707</c:v>
                </c:pt>
                <c:pt idx="145">
                  <c:v>4.6757934562806787</c:v>
                </c:pt>
                <c:pt idx="146">
                  <c:v>4.8597768933592995</c:v>
                </c:pt>
                <c:pt idx="147">
                  <c:v>5.0236104113834363</c:v>
                </c:pt>
                <c:pt idx="148">
                  <c:v>5.1517541964492377</c:v>
                </c:pt>
                <c:pt idx="149">
                  <c:v>5.2702801630212814</c:v>
                </c:pt>
                <c:pt idx="150">
                  <c:v>5.2842184948432376</c:v>
                </c:pt>
                <c:pt idx="151">
                  <c:v>5.3493612211919537</c:v>
                </c:pt>
                <c:pt idx="152">
                  <c:v>5.3478321809295428</c:v>
                </c:pt>
                <c:pt idx="153">
                  <c:v>5.3620465043440459</c:v>
                </c:pt>
                <c:pt idx="154">
                  <c:v>5.3690566390283827</c:v>
                </c:pt>
                <c:pt idx="155">
                  <c:v>5.3071807203767314</c:v>
                </c:pt>
                <c:pt idx="156">
                  <c:v>5.3094525695056189</c:v>
                </c:pt>
                <c:pt idx="157">
                  <c:v>5.3063990799709737</c:v>
                </c:pt>
                <c:pt idx="158">
                  <c:v>5.124567954304875</c:v>
                </c:pt>
                <c:pt idx="159">
                  <c:v>5.0792498981672827</c:v>
                </c:pt>
                <c:pt idx="160">
                  <c:v>5.0505150125403517</c:v>
                </c:pt>
                <c:pt idx="161">
                  <c:v>4.9266316805437214</c:v>
                </c:pt>
                <c:pt idx="162">
                  <c:v>4.9013880381698716</c:v>
                </c:pt>
                <c:pt idx="163">
                  <c:v>4.9155111894942998</c:v>
                </c:pt>
                <c:pt idx="164">
                  <c:v>4.946299452405345</c:v>
                </c:pt>
                <c:pt idx="165">
                  <c:v>4.9330825704343413</c:v>
                </c:pt>
                <c:pt idx="166">
                  <c:v>4.8590178714720764</c:v>
                </c:pt>
                <c:pt idx="167">
                  <c:v>4.7674284038600581</c:v>
                </c:pt>
                <c:pt idx="168">
                  <c:v>4.6918890164556828</c:v>
                </c:pt>
                <c:pt idx="169">
                  <c:v>4.630464358234561</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c:v>
                </c:pt>
              </c:strCache>
            </c:strRef>
          </c:tx>
          <c:spPr>
            <a:ln w="9525" cap="rnd">
              <a:solidFill>
                <a:schemeClr val="accent1"/>
              </a:solidFill>
              <a:round/>
            </a:ln>
            <a:effectLst/>
          </c:spPr>
          <c:marker>
            <c:symbol val="none"/>
          </c:marker>
          <c:cat>
            <c:numRef>
              <c:f>'Úrokové sazby - historie'!$A$87:$A$257</c:f>
              <c:numCache>
                <c:formatCode>m/d/yyyy</c:formatCode>
                <c:ptCount val="171"/>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numCache>
            </c:numRef>
          </c:cat>
          <c:val>
            <c:numRef>
              <c:f>'Úrokové sazby - historie'!$C$87:$C$257</c:f>
              <c:numCache>
                <c:formatCode>0.00</c:formatCode>
                <c:ptCount val="171"/>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pt idx="168" formatCode="General">
                  <c:v>4.93</c:v>
                </c:pt>
                <c:pt idx="169" formatCode="General">
                  <c:v>4.88</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3"/>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5AD8-4738-8CAD-79970F3D53CA}"/>
                </c:ext>
              </c:extLst>
            </c:dLbl>
            <c:dLbl>
              <c:idx val="169"/>
              <c:tx>
                <c:strRef>
                  <c:f>'Úrokové sazby - historie'!$D$257</c:f>
                  <c:strCache>
                    <c:ptCount val="1"/>
                    <c:pt idx="0">
                      <c:v>4,78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{BC89D7D8-B99F-4895-8663-5D51B3E239CA}</c15:txfldGUID>
                      <c15:f>'Úrokové sazby - historie'!$D$257</c15:f>
                      <c15:dlblFieldTableCache>
                        <c:ptCount val="1"/>
                        <c:pt idx="0">
                          <c:v>4,78</c:v>
                        </c:pt>
                      </c15:dlblFieldTableCache>
                    </c15:dlblFTEntry>
                  </c15:dlblFieldTable>
                  <c15:showDataLabelsRange val="0"/>
                </c:ext>
                <c:ext xmlns:c16="http://schemas.microsoft.com/office/drawing/2014/chart" uri="{C3380CC4-5D6E-409C-BE32-E72D297353CC}">
                  <c16:uniqueId val="{00000001-5AD8-4738-8CAD-79970F3D53C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historie'!$A$87:$A$257</c:f>
              <c:numCache>
                <c:formatCode>m/d/yyyy</c:formatCode>
                <c:ptCount val="171"/>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numCache>
            </c:numRef>
          </c:cat>
          <c:val>
            <c:numRef>
              <c:f>'Úrokové sazby - historie'!$D$87:$D$257</c:f>
              <c:numCache>
                <c:formatCode>0.00</c:formatCode>
                <c:ptCount val="171"/>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pt idx="169">
                  <c:v>4.8037479842239241</c:v>
                </c:pt>
                <c:pt idx="170">
                  <c:v>4.7784423684096673</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&amp; refinanced)</c:v>
                </c:pt>
              </c:strCache>
            </c:strRef>
          </c:tx>
          <c:spPr>
            <a:ln w="19050" cap="rnd">
              <a:solidFill>
                <a:schemeClr val="accent6"/>
              </a:solidFill>
              <a:prstDash val="solid"/>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historie'!$B$87:$B$256</c:f>
              <c:numCache>
                <c:formatCode>0.00</c:formatCode>
                <c:ptCount val="170"/>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c:v>3.1582894466374998</c:v>
                </c:pt>
                <c:pt idx="135">
                  <c:v>3.4608775319083924</c:v>
                </c:pt>
                <c:pt idx="136">
                  <c:v>3.7293409692301851</c:v>
                </c:pt>
                <c:pt idx="137">
                  <c:v>3.8616302777548608</c:v>
                </c:pt>
                <c:pt idx="138">
                  <c:v>4.0367846805109453</c:v>
                </c:pt>
                <c:pt idx="139">
                  <c:v>4.2574378852823562</c:v>
                </c:pt>
                <c:pt idx="140">
                  <c:v>4.5303590013563948</c:v>
                </c:pt>
                <c:pt idx="141">
                  <c:v>4.5490227869949074</c:v>
                </c:pt>
                <c:pt idx="142">
                  <c:v>4.6412010387459866</c:v>
                </c:pt>
                <c:pt idx="143">
                  <c:v>4.6286907737686622</c:v>
                </c:pt>
                <c:pt idx="144">
                  <c:v>4.6084614708560707</c:v>
                </c:pt>
                <c:pt idx="145">
                  <c:v>4.6757934562806787</c:v>
                </c:pt>
                <c:pt idx="146">
                  <c:v>4.8597768933592995</c:v>
                </c:pt>
                <c:pt idx="147">
                  <c:v>5.0236104113834363</c:v>
                </c:pt>
                <c:pt idx="148">
                  <c:v>5.1517541964492377</c:v>
                </c:pt>
                <c:pt idx="149">
                  <c:v>5.2702801630212814</c:v>
                </c:pt>
                <c:pt idx="150">
                  <c:v>5.2842184948432376</c:v>
                </c:pt>
                <c:pt idx="151">
                  <c:v>5.3493612211919537</c:v>
                </c:pt>
                <c:pt idx="152">
                  <c:v>5.3478321809295428</c:v>
                </c:pt>
                <c:pt idx="153">
                  <c:v>5.3620465043440459</c:v>
                </c:pt>
                <c:pt idx="154">
                  <c:v>5.3690566390283827</c:v>
                </c:pt>
                <c:pt idx="155">
                  <c:v>5.3071807203767314</c:v>
                </c:pt>
                <c:pt idx="156">
                  <c:v>5.3094525695056189</c:v>
                </c:pt>
                <c:pt idx="157">
                  <c:v>5.3063990799709737</c:v>
                </c:pt>
                <c:pt idx="158">
                  <c:v>5.124567954304875</c:v>
                </c:pt>
                <c:pt idx="159">
                  <c:v>5.0792498981672827</c:v>
                </c:pt>
                <c:pt idx="160">
                  <c:v>5.0505150125403517</c:v>
                </c:pt>
                <c:pt idx="161">
                  <c:v>4.9266316805437214</c:v>
                </c:pt>
                <c:pt idx="162">
                  <c:v>4.9013880381698716</c:v>
                </c:pt>
                <c:pt idx="163">
                  <c:v>4.9155111894942998</c:v>
                </c:pt>
                <c:pt idx="164">
                  <c:v>4.946299452405345</c:v>
                </c:pt>
                <c:pt idx="165">
                  <c:v>4.9330825704343413</c:v>
                </c:pt>
                <c:pt idx="166">
                  <c:v>4.8590178714720764</c:v>
                </c:pt>
                <c:pt idx="167">
                  <c:v>4.7674284038600581</c:v>
                </c:pt>
                <c:pt idx="168">
                  <c:v>4.6918890164556828</c:v>
                </c:pt>
                <c:pt idx="169">
                  <c:v>4.630464358234561</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c:v>
                </c:pt>
              </c:strCache>
            </c:strRef>
          </c:tx>
          <c:spPr>
            <a:ln w="9525" cap="rnd">
              <a:solidFill>
                <a:schemeClr val="accent1"/>
              </a:solidFill>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historie'!$C$87:$C$256</c:f>
              <c:numCache>
                <c:formatCode>0.00</c:formatCode>
                <c:ptCount val="170"/>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pt idx="168" formatCode="General">
                  <c:v>4.93</c:v>
                </c:pt>
                <c:pt idx="169" formatCode="General">
                  <c:v>4.88</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3"/>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41C8-4472-B5CE-926E30841F44}"/>
                </c:ext>
              </c:extLst>
            </c:dLbl>
            <c:dLbl>
              <c:idx val="16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C8-4472-B5CE-926E30841F4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historie'!$D$87:$D$256</c:f>
              <c:numCache>
                <c:formatCode>0.00</c:formatCode>
                <c:ptCount val="170"/>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pt idx="169">
                  <c:v>4.8037479842239241</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9175460113197578"/>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c:formatCode>
                <c:ptCount val="3"/>
                <c:pt idx="0">
                  <c:v>541.29999999999995</c:v>
                </c:pt>
                <c:pt idx="1">
                  <c:v>379.2</c:v>
                </c:pt>
                <c:pt idx="2">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c:v>25.8</c:v>
                </c:pt>
              </c:numCache>
            </c:numRef>
          </c:val>
          <c:extLst>
            <c:ext xmlns:c16="http://schemas.microsoft.com/office/drawing/2014/chart" uri="{C3380CC4-5D6E-409C-BE32-E72D297353CC}">
              <c16:uniqueId val="{00000008-9017-464C-B197-36716BDC7DB7}"/>
            </c:ext>
          </c:extLst>
        </c:ser>
        <c:ser>
          <c:idx val="3"/>
          <c:order val="3"/>
          <c:tx>
            <c:strRef>
              <c:f>'Celoroční hodnoty'!$B$10</c:f>
              <c:strCache>
                <c:ptCount val="1"/>
                <c:pt idx="0">
                  <c:v>2024</c:v>
                </c:pt>
              </c:strCache>
            </c:strRef>
          </c:tx>
          <c:invertIfNegative val="0"/>
          <c:dLbls>
            <c:dLbl>
              <c:idx val="0"/>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1-09B9-4EC6-BBB2-F1C52B2B0349}"/>
                </c:ext>
              </c:extLst>
            </c:dLbl>
            <c:dLbl>
              <c:idx val="2"/>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2-09B9-4EC6-BBB2-F1C52B2B0349}"/>
                </c:ext>
              </c:extLst>
            </c:dLbl>
            <c:spPr>
              <a:noFill/>
              <a:ln>
                <a:noFill/>
              </a:ln>
              <a:effectLst/>
            </c:spPr>
            <c:txPr>
              <a:bodyPr wrap="square" lIns="38100" tIns="19050" rIns="38100" bIns="19050" anchor="ctr">
                <a:spAutoFit/>
              </a:bodyPr>
              <a:lstStyle/>
              <a:p>
                <a:pPr>
                  <a:defRPr b="1"/>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'Celoroční hodnoty'!$C$5:$E$5</c:f>
              <c:strCache>
                <c:ptCount val="3"/>
                <c:pt idx="0">
                  <c:v>Celkem</c:v>
                </c:pt>
                <c:pt idx="1">
                  <c:v>z toho:
nové</c:v>
                </c:pt>
                <c:pt idx="2">
                  <c:v>z toho: 
refinancované</c:v>
                </c:pt>
              </c:strCache>
            </c:strRef>
          </c:cat>
          <c:val>
            <c:numRef>
              <c:f>'Celoroční hodnoty'!$C$10:$E$10</c:f>
              <c:numCache>
                <c:formatCode>0</c:formatCode>
                <c:ptCount val="3"/>
                <c:pt idx="0">
                  <c:v>275.2</c:v>
                </c:pt>
                <c:pt idx="1">
                  <c:v>228.1</c:v>
                </c:pt>
                <c:pt idx="2">
                  <c:v>47.1</c:v>
                </c:pt>
              </c:numCache>
            </c:numRef>
          </c:val>
          <c:extLst>
            <c:ext xmlns:c16="http://schemas.microsoft.com/office/drawing/2014/chart" uri="{C3380CC4-5D6E-409C-BE32-E72D297353CC}">
              <c16:uniqueId val="{00000000-09B9-4EC6-BBB2-F1C52B2B034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numFmt formatCode="#,##0" sourceLinked="0"/>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ser>
          <c:idx val="3"/>
          <c:order val="3"/>
          <c:tx>
            <c:strRef>
              <c:f>'Celoroční hodnoty'!$J$10</c:f>
              <c:strCache>
                <c:ptCount val="1"/>
                <c:pt idx="0">
                  <c:v>2024</c:v>
                </c:pt>
              </c:strCache>
            </c:strRef>
          </c:tx>
          <c:invertIfNegative val="0"/>
          <c:dLbls>
            <c:dLbl>
              <c:idx val="0"/>
              <c:layout>
                <c:manualLayout>
                  <c:x val="1.773133811567534E-2"/>
                  <c:y val="-3.7648035335793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98-4766-92D7-0BD53D4E4A29}"/>
                </c:ext>
              </c:extLst>
            </c:dLbl>
            <c:dLbl>
              <c:idx val="1"/>
              <c:layout>
                <c:manualLayout>
                  <c:x val="5.910446038558447E-3"/>
                  <c:y val="-4.8942445936531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98-4766-92D7-0BD53D4E4A29}"/>
                </c:ext>
              </c:extLst>
            </c:dLbl>
            <c:dLbl>
              <c:idx val="2"/>
              <c:layout>
                <c:manualLayout>
                  <c:x val="-1.0835692562512025E-16"/>
                  <c:y val="-2.2588821201476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98-4766-92D7-0BD53D4E4A29}"/>
                </c:ext>
              </c:extLst>
            </c:dLbl>
            <c:numFmt formatCode="#,##0" sourceLinked="0"/>
            <c:spPr>
              <a:noFill/>
              <a:ln>
                <a:noFill/>
              </a:ln>
              <a:effectLst/>
            </c:spPr>
            <c:txPr>
              <a:bodyPr wrap="square" lIns="38100" tIns="19050" rIns="38100" bIns="19050" anchor="ctr">
                <a:spAutoFit/>
              </a:bodyPr>
              <a:lstStyle/>
              <a:p>
                <a:pPr>
                  <a:defRPr sz="1000"/>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'Celoroční hodnoty'!$K$5:$M$5</c:f>
              <c:strCache>
                <c:ptCount val="3"/>
                <c:pt idx="0">
                  <c:v>Celkem</c:v>
                </c:pt>
                <c:pt idx="1">
                  <c:v>z toho:
nové</c:v>
                </c:pt>
                <c:pt idx="2">
                  <c:v>z toho: 
refinancované</c:v>
                </c:pt>
              </c:strCache>
            </c:strRef>
          </c:cat>
          <c:val>
            <c:numRef>
              <c:f>'Celoroční hodnoty'!$K$10:$M$10</c:f>
              <c:numCache>
                <c:formatCode>#,##0</c:formatCode>
                <c:ptCount val="3"/>
                <c:pt idx="0">
                  <c:v>77094</c:v>
                </c:pt>
                <c:pt idx="1">
                  <c:v>61634</c:v>
                </c:pt>
                <c:pt idx="2">
                  <c:v>15460</c:v>
                </c:pt>
              </c:numCache>
            </c:numRef>
          </c:val>
          <c:extLst>
            <c:ext xmlns:c16="http://schemas.microsoft.com/office/drawing/2014/chart" uri="{C3380CC4-5D6E-409C-BE32-E72D297353CC}">
              <c16:uniqueId val="{00000000-C098-4766-92D7-0BD53D4E4A2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237</xdr:row>
      <xdr:rowOff>71583</xdr:rowOff>
    </xdr:from>
    <xdr:to>
      <xdr:col>13</xdr:col>
      <xdr:colOff>152400</xdr:colOff>
      <xdr:row>251</xdr:row>
      <xdr:rowOff>168743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217</xdr:row>
      <xdr:rowOff>0</xdr:rowOff>
    </xdr:from>
    <xdr:to>
      <xdr:col>13</xdr:col>
      <xdr:colOff>145070</xdr:colOff>
      <xdr:row>231</xdr:row>
      <xdr:rowOff>97161</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546195</xdr:colOff>
      <xdr:row>36</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19</xdr:row>
      <xdr:rowOff>0</xdr:rowOff>
    </xdr:from>
    <xdr:to>
      <xdr:col>16</xdr:col>
      <xdr:colOff>58851</xdr:colOff>
      <xdr:row>36</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24</xdr:row>
      <xdr:rowOff>85868</xdr:rowOff>
    </xdr:from>
    <xdr:to>
      <xdr:col>3</xdr:col>
      <xdr:colOff>222487</xdr:colOff>
      <xdr:row>25</xdr:row>
      <xdr:rowOff>76200</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flipV="1">
          <a:off x="1762125" y="5353193"/>
          <a:ext cx="346312" cy="1808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24</xdr:row>
      <xdr:rowOff>58430</xdr:rowOff>
    </xdr:from>
    <xdr:to>
      <xdr:col>5</xdr:col>
      <xdr:colOff>144296</xdr:colOff>
      <xdr:row>25</xdr:row>
      <xdr:rowOff>123825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flipV="1">
          <a:off x="3000375" y="5325755"/>
          <a:ext cx="315746" cy="2558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23</xdr:row>
      <xdr:rowOff>1422</xdr:rowOff>
    </xdr:from>
    <xdr:to>
      <xdr:col>3</xdr:col>
      <xdr:colOff>428625</xdr:colOff>
      <xdr:row>24</xdr:row>
      <xdr:rowOff>85726</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647825" y="5078247"/>
          <a:ext cx="666750" cy="27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+83,2%</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0.56146</cdr:x>
      <cdr:y>0.20392</cdr:y>
    </cdr:from>
    <cdr:to>
      <cdr:x>0.72511</cdr:x>
      <cdr:y>0.27671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19099" y="687897"/>
          <a:ext cx="705101" cy="2455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b="1">
              <a:solidFill>
                <a:schemeClr val="accent4">
                  <a:lumMod val="75000"/>
                </a:schemeClr>
              </a:solidFill>
            </a:rPr>
            <a:t>+83,4%</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B13" sqref="B13"/>
    </sheetView>
  </sheetViews>
  <sheetFormatPr defaultColWidth="0" defaultRowHeight="15" zeroHeight="1" x14ac:dyDescent="0.25"/>
  <cols>
    <col min="1" max="1" width="4" customWidth="1"/>
    <col min="2" max="2" width="32.42578125" customWidth="1"/>
    <col min="3" max="3" width="11.7109375" customWidth="1"/>
    <col min="4" max="5" width="9.140625"/>
    <col min="6" max="6" width="4" customWidth="1"/>
    <col min="7" max="16384" width="9.140625" hidden="1"/>
  </cols>
  <sheetData>
    <row r="1" spans="1:6" ht="15" customHeight="1" x14ac:dyDescent="0.25">
      <c r="A1" s="1"/>
      <c r="B1" s="1"/>
      <c r="C1" s="1"/>
      <c r="D1" s="1"/>
      <c r="E1" s="1"/>
      <c r="F1" s="1"/>
    </row>
    <row r="2" spans="1:6" ht="25.5" customHeight="1" x14ac:dyDescent="0.25">
      <c r="A2" s="1"/>
      <c r="B2" s="46" t="s">
        <v>62</v>
      </c>
      <c r="C2" s="47"/>
      <c r="D2" s="47"/>
      <c r="E2" s="47"/>
      <c r="F2" s="1"/>
    </row>
    <row r="3" spans="1:6" x14ac:dyDescent="0.25">
      <c r="A3" s="1"/>
      <c r="B3" s="48"/>
      <c r="C3" s="110" t="s">
        <v>18</v>
      </c>
      <c r="D3" s="112" t="s">
        <v>2</v>
      </c>
      <c r="E3" s="114" t="s">
        <v>19</v>
      </c>
      <c r="F3" s="1"/>
    </row>
    <row r="4" spans="1:6" x14ac:dyDescent="0.25">
      <c r="A4" s="1"/>
      <c r="B4" s="49"/>
      <c r="C4" s="111"/>
      <c r="D4" s="113"/>
      <c r="E4" s="115"/>
      <c r="F4" s="1"/>
    </row>
    <row r="5" spans="1:6" x14ac:dyDescent="0.25">
      <c r="A5" s="1"/>
      <c r="B5" s="50" t="s">
        <v>34</v>
      </c>
      <c r="C5" s="51">
        <v>22.575390137119996</v>
      </c>
      <c r="D5" s="52">
        <v>5957</v>
      </c>
      <c r="E5" s="53">
        <v>4.7696158654168102</v>
      </c>
      <c r="F5" s="1"/>
    </row>
    <row r="6" spans="1:6" x14ac:dyDescent="0.25">
      <c r="A6" s="1"/>
      <c r="B6" s="67" t="s">
        <v>20</v>
      </c>
      <c r="C6" s="68">
        <v>18.698230653749999</v>
      </c>
      <c r="D6" s="69">
        <v>4764</v>
      </c>
      <c r="E6" s="70">
        <v>4.7784423684096673</v>
      </c>
      <c r="F6" s="25"/>
    </row>
    <row r="7" spans="1:6" x14ac:dyDescent="0.25">
      <c r="A7" s="1"/>
      <c r="B7" s="54" t="s">
        <v>23</v>
      </c>
      <c r="C7" s="55"/>
      <c r="D7" s="56"/>
      <c r="E7" s="57"/>
      <c r="F7" s="24"/>
    </row>
    <row r="8" spans="1:6" x14ac:dyDescent="0.25">
      <c r="A8" s="1"/>
      <c r="B8" s="58" t="s">
        <v>35</v>
      </c>
      <c r="C8" s="55">
        <v>15.259294191179999</v>
      </c>
      <c r="D8" s="56">
        <v>3849</v>
      </c>
      <c r="E8" s="57">
        <v>4.7749185865608954</v>
      </c>
      <c r="F8" s="1"/>
    </row>
    <row r="9" spans="1:6" x14ac:dyDescent="0.25">
      <c r="A9" s="1"/>
      <c r="B9" s="58" t="s">
        <v>36</v>
      </c>
      <c r="C9" s="55">
        <v>2.655264678</v>
      </c>
      <c r="D9" s="56">
        <v>649</v>
      </c>
      <c r="E9" s="57">
        <v>4.7349154405244569</v>
      </c>
      <c r="F9" s="1"/>
    </row>
    <row r="10" spans="1:6" x14ac:dyDescent="0.25">
      <c r="A10" s="1"/>
      <c r="B10" s="59" t="s">
        <v>37</v>
      </c>
      <c r="C10" s="60">
        <v>0.78367178457000009</v>
      </c>
      <c r="D10" s="61">
        <v>266</v>
      </c>
      <c r="E10" s="62">
        <v>4.9945353060217048</v>
      </c>
      <c r="F10" s="1"/>
    </row>
    <row r="11" spans="1:6" x14ac:dyDescent="0.25">
      <c r="A11" s="1"/>
      <c r="B11" s="63" t="s">
        <v>21</v>
      </c>
      <c r="C11" s="64">
        <v>3.1611926013099998</v>
      </c>
      <c r="D11" s="61">
        <v>979</v>
      </c>
      <c r="E11" s="65">
        <v>4.7115641322230291</v>
      </c>
      <c r="F11" s="1"/>
    </row>
    <row r="12" spans="1:6" x14ac:dyDescent="0.25">
      <c r="A12" s="1"/>
      <c r="B12" s="63" t="s">
        <v>22</v>
      </c>
      <c r="C12" s="64">
        <v>0.71596688206000003</v>
      </c>
      <c r="D12" s="61">
        <v>214</v>
      </c>
      <c r="E12" s="65">
        <v>4.7954169479833499</v>
      </c>
      <c r="F12" s="1"/>
    </row>
    <row r="13" spans="1:6" x14ac:dyDescent="0.25">
      <c r="A13" s="1"/>
      <c r="B13" s="66" t="s">
        <v>28</v>
      </c>
      <c r="C13" s="47"/>
      <c r="D13" s="47"/>
      <c r="E13" s="47"/>
      <c r="F13" s="1"/>
    </row>
    <row r="14" spans="1:6" hidden="1" x14ac:dyDescent="0.25">
      <c r="A14" s="1"/>
      <c r="C14" s="1"/>
      <c r="D14" s="1"/>
      <c r="E14" s="1"/>
    </row>
    <row r="15" spans="1:6" ht="15" hidden="1" customHeight="1" x14ac:dyDescent="0.25">
      <c r="A15" s="1"/>
      <c r="B15" s="1"/>
      <c r="C15" s="1"/>
      <c r="D15" s="1"/>
      <c r="E15" s="1"/>
    </row>
    <row r="17" ht="15" hidden="1" customHeight="1" x14ac:dyDescent="0.25"/>
    <row r="18" ht="15" hidden="1" customHeight="1" x14ac:dyDescent="0.25"/>
    <row r="19" ht="15" hidden="1" customHeight="1" x14ac:dyDescent="0.25"/>
    <row r="20" ht="15" hidden="1" customHeight="1" x14ac:dyDescent="0.25"/>
    <row r="21" ht="15" hidden="1" customHeight="1" x14ac:dyDescent="0.25"/>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B3" sqref="B3"/>
    </sheetView>
  </sheetViews>
  <sheetFormatPr defaultColWidth="0" defaultRowHeight="15" zeroHeight="1" x14ac:dyDescent="0.25"/>
  <cols>
    <col min="1" max="1" width="4.85546875" customWidth="1"/>
    <col min="2" max="2" width="32.7109375" customWidth="1"/>
    <col min="3" max="3" width="13.85546875" bestFit="1" customWidth="1"/>
    <col min="4" max="9" width="9.140625" customWidth="1"/>
    <col min="10" max="10" width="4.85546875" customWidth="1"/>
    <col min="11" max="16384" width="9.140625" hidden="1"/>
  </cols>
  <sheetData>
    <row r="1" spans="1:17" x14ac:dyDescent="0.25">
      <c r="A1" s="1"/>
      <c r="B1" s="1"/>
      <c r="C1" s="1"/>
      <c r="D1" s="1"/>
      <c r="E1" s="1"/>
      <c r="F1" s="1"/>
      <c r="G1" s="1"/>
      <c r="H1" s="1"/>
      <c r="I1" s="1"/>
      <c r="J1" s="1"/>
    </row>
    <row r="2" spans="1:17" ht="19.5" x14ac:dyDescent="0.3">
      <c r="A2" s="1"/>
      <c r="B2" s="38" t="s">
        <v>10</v>
      </c>
      <c r="C2" s="1"/>
      <c r="D2" s="1"/>
      <c r="E2" s="1"/>
      <c r="F2" s="1"/>
      <c r="G2" s="1"/>
      <c r="H2" s="1"/>
      <c r="I2" s="1"/>
      <c r="J2" s="1"/>
    </row>
    <row r="3" spans="1:17" ht="15.75" x14ac:dyDescent="0.25">
      <c r="A3" s="1"/>
      <c r="B3" s="95" t="str">
        <f>TEXT(MAX('Úrokové sazby - historie'!A256:A300),"MMMM")&amp;" "&amp;YEAR(MAX('Úrokové sazby - historie'!A256:A300))</f>
        <v>leden 2025</v>
      </c>
      <c r="C3" s="1"/>
      <c r="D3" s="1"/>
      <c r="E3" s="1"/>
      <c r="F3" s="1"/>
      <c r="G3" s="1"/>
      <c r="H3" s="1"/>
      <c r="I3" s="1"/>
      <c r="J3" s="1"/>
    </row>
    <row r="4" spans="1:17" x14ac:dyDescent="0.25">
      <c r="A4" s="1"/>
      <c r="I4" s="1"/>
      <c r="J4" s="1"/>
    </row>
    <row r="5" spans="1:17" s="35" customFormat="1" ht="27.75" customHeight="1" x14ac:dyDescent="0.25">
      <c r="A5" s="33"/>
      <c r="B5" s="26" t="s">
        <v>26</v>
      </c>
      <c r="C5" s="34"/>
      <c r="D5" s="34"/>
      <c r="E5" s="34"/>
      <c r="F5" s="117">
        <f>(('Tabulka Shrnutí'!C6*1000000000)/'Tabulka Shrnutí'!D6)</f>
        <v>3924901.4806360202</v>
      </c>
      <c r="G5" s="117"/>
      <c r="H5" s="117"/>
      <c r="I5" s="117"/>
      <c r="J5" s="33"/>
    </row>
    <row r="6" spans="1:17" x14ac:dyDescent="0.25">
      <c r="A6" s="1"/>
      <c r="B6" s="15" t="s">
        <v>13</v>
      </c>
      <c r="C6" s="15"/>
      <c r="D6" s="28">
        <v>2</v>
      </c>
      <c r="E6" s="28">
        <v>3</v>
      </c>
      <c r="F6" s="28">
        <v>4</v>
      </c>
      <c r="G6" s="72">
        <f>'Tabulka Shrnutí'!E6</f>
        <v>4.7784423684096673</v>
      </c>
      <c r="H6" s="27">
        <v>5</v>
      </c>
      <c r="I6" s="27">
        <v>6</v>
      </c>
      <c r="J6" s="1"/>
    </row>
    <row r="7" spans="1:17" x14ac:dyDescent="0.25">
      <c r="A7" s="1"/>
      <c r="B7" s="73"/>
      <c r="C7" s="73"/>
      <c r="D7" s="29"/>
      <c r="E7" s="29"/>
      <c r="F7" s="116" t="s">
        <v>11</v>
      </c>
      <c r="G7" s="116"/>
      <c r="H7" s="116"/>
      <c r="I7" s="116"/>
      <c r="J7" s="1"/>
    </row>
    <row r="8" spans="1:17" x14ac:dyDescent="0.25">
      <c r="A8" s="1"/>
      <c r="B8" s="1" t="s">
        <v>12</v>
      </c>
      <c r="C8" s="74">
        <v>15</v>
      </c>
      <c r="D8" s="30">
        <f>PMT(D$6/12/100,$C8*12,-$F$5)</f>
        <v>25257.082516211791</v>
      </c>
      <c r="E8" s="30">
        <f t="shared" ref="E8:I8" si="0">PMT(E$6/12/100,$C8*12,-$F$5)</f>
        <v>27104.649024271348</v>
      </c>
      <c r="F8" s="30">
        <f t="shared" si="0"/>
        <v>29032.022344324116</v>
      </c>
      <c r="G8" s="75">
        <f t="shared" si="0"/>
        <v>30586.771860405843</v>
      </c>
      <c r="H8" s="30">
        <f>PMT(H$6/12/100,$C8*12,-$F$5)</f>
        <v>31037.870764754163</v>
      </c>
      <c r="I8" s="30">
        <f t="shared" si="0"/>
        <v>33120.549138521819</v>
      </c>
      <c r="J8" s="42"/>
      <c r="M8" s="40"/>
      <c r="N8" s="40"/>
      <c r="O8" s="40"/>
      <c r="Q8" s="40"/>
    </row>
    <row r="9" spans="1:17" x14ac:dyDescent="0.25">
      <c r="A9" s="1"/>
      <c r="B9" s="1"/>
      <c r="C9" s="74">
        <v>20</v>
      </c>
      <c r="D9" s="30">
        <f t="shared" ref="D9:I11" si="1">PMT(D$6/12/100,$C9*12,-$F$5)</f>
        <v>19855.42250747668</v>
      </c>
      <c r="E9" s="30">
        <f t="shared" si="1"/>
        <v>21767.409329739996</v>
      </c>
      <c r="F9" s="30">
        <f t="shared" si="1"/>
        <v>23784.130917035916</v>
      </c>
      <c r="G9" s="75">
        <f t="shared" si="1"/>
        <v>25424.64804095175</v>
      </c>
      <c r="H9" s="30">
        <f t="shared" ref="H9:H11" si="2">PMT(H$6/12/100,$C9*12,-$F$5)</f>
        <v>25902.612580056983</v>
      </c>
      <c r="I9" s="30">
        <f t="shared" si="1"/>
        <v>28119.2132219458</v>
      </c>
      <c r="J9" s="42"/>
      <c r="M9" s="40"/>
      <c r="N9" s="40"/>
      <c r="O9" s="40"/>
      <c r="Q9" s="40"/>
    </row>
    <row r="10" spans="1:17" x14ac:dyDescent="0.25">
      <c r="A10" s="1"/>
      <c r="B10" s="1"/>
      <c r="C10" s="74">
        <v>25</v>
      </c>
      <c r="D10" s="30">
        <f t="shared" si="1"/>
        <v>16635.865213181249</v>
      </c>
      <c r="E10" s="30">
        <f t="shared" si="1"/>
        <v>18612.326878943335</v>
      </c>
      <c r="F10" s="30">
        <f t="shared" si="1"/>
        <v>20717.075960189846</v>
      </c>
      <c r="G10" s="75">
        <f t="shared" si="1"/>
        <v>22440.80063403898</v>
      </c>
      <c r="H10" s="30">
        <f t="shared" si="2"/>
        <v>22944.583194797397</v>
      </c>
      <c r="I10" s="30">
        <f t="shared" si="1"/>
        <v>25288.195246663356</v>
      </c>
      <c r="J10" s="42"/>
      <c r="M10" s="40"/>
      <c r="N10" s="40"/>
      <c r="O10" s="40"/>
      <c r="Q10" s="40"/>
    </row>
    <row r="11" spans="1:17" x14ac:dyDescent="0.25">
      <c r="A11" s="1"/>
      <c r="B11" s="14"/>
      <c r="C11" s="16">
        <v>30</v>
      </c>
      <c r="D11" s="31">
        <f t="shared" si="1"/>
        <v>14507.20015628257</v>
      </c>
      <c r="E11" s="31">
        <f t="shared" si="1"/>
        <v>16547.542962268388</v>
      </c>
      <c r="F11" s="31">
        <f t="shared" si="1"/>
        <v>18738.080000506652</v>
      </c>
      <c r="G11" s="32">
        <f t="shared" si="1"/>
        <v>20541.485631165975</v>
      </c>
      <c r="H11" s="31">
        <f t="shared" si="2"/>
        <v>21069.719829977763</v>
      </c>
      <c r="I11" s="31">
        <f t="shared" si="1"/>
        <v>23531.767438881412</v>
      </c>
      <c r="J11" s="42"/>
      <c r="M11" s="40"/>
      <c r="N11" s="40"/>
      <c r="O11" s="40"/>
      <c r="Q11" s="40"/>
    </row>
    <row r="12" spans="1:17" x14ac:dyDescent="0.25">
      <c r="A12" s="1"/>
      <c r="B12" s="36" t="s">
        <v>38</v>
      </c>
      <c r="C12" s="13"/>
      <c r="D12" s="13"/>
      <c r="E12" s="13"/>
      <c r="F12" s="1"/>
      <c r="G12" s="1"/>
      <c r="H12" s="1"/>
      <c r="I12" s="1"/>
      <c r="J12" s="1"/>
    </row>
    <row r="13" spans="1:17" x14ac:dyDescent="0.25">
      <c r="B13" s="36" t="s">
        <v>31</v>
      </c>
    </row>
    <row r="14" spans="1:17" ht="0.75" customHeight="1" x14ac:dyDescent="0.25"/>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61"/>
  <sheetViews>
    <sheetView showGridLines="0" zoomScale="115" zoomScaleNormal="115" workbookViewId="0">
      <pane xSplit="1" ySplit="4" topLeftCell="B221" activePane="bottomRight" state="frozen"/>
      <selection activeCell="A236" sqref="A236:XFD236"/>
      <selection pane="topRight" activeCell="A236" sqref="A236:XFD236"/>
      <selection pane="bottomLeft" activeCell="A236" sqref="A236:XFD236"/>
      <selection pane="bottomRight" activeCell="D257" sqref="D257"/>
    </sheetView>
  </sheetViews>
  <sheetFormatPr defaultColWidth="0" defaultRowHeight="15" zeroHeight="1" x14ac:dyDescent="0.25"/>
  <cols>
    <col min="1" max="1" width="16.7109375" customWidth="1"/>
    <col min="2" max="4" width="20.85546875" style="18" customWidth="1"/>
    <col min="5" max="5" width="2.42578125" customWidth="1"/>
    <col min="6" max="14" width="9.140625" customWidth="1"/>
  </cols>
  <sheetData>
    <row r="1" spans="1:4" ht="21.75" customHeight="1" x14ac:dyDescent="0.25">
      <c r="B1" s="18" t="s">
        <v>14</v>
      </c>
      <c r="C1" s="18" t="s">
        <v>14</v>
      </c>
      <c r="D1" s="21" t="s">
        <v>14</v>
      </c>
    </row>
    <row r="2" spans="1:4" ht="41.25" customHeight="1" x14ac:dyDescent="0.25">
      <c r="A2" s="35" t="s">
        <v>33</v>
      </c>
      <c r="B2" s="41" t="s">
        <v>50</v>
      </c>
      <c r="C2" s="41" t="s">
        <v>51</v>
      </c>
      <c r="D2" s="71" t="s">
        <v>32</v>
      </c>
    </row>
    <row r="3" spans="1:4" ht="37.15" customHeight="1" x14ac:dyDescent="0.25">
      <c r="A3" s="35" t="s">
        <v>57</v>
      </c>
      <c r="B3" s="93" t="s">
        <v>54</v>
      </c>
      <c r="C3" s="93" t="s">
        <v>55</v>
      </c>
      <c r="D3" s="94" t="s">
        <v>56</v>
      </c>
    </row>
    <row r="4" spans="1:4" ht="45" customHeight="1" x14ac:dyDescent="0.25">
      <c r="A4" t="s">
        <v>16</v>
      </c>
      <c r="B4" s="19" t="s">
        <v>47</v>
      </c>
      <c r="C4" s="19" t="s">
        <v>48</v>
      </c>
      <c r="D4" s="20" t="s">
        <v>15</v>
      </c>
    </row>
    <row r="5" spans="1:4" x14ac:dyDescent="0.25">
      <c r="A5" s="17">
        <v>38017</v>
      </c>
      <c r="B5" s="22">
        <v>5.07</v>
      </c>
      <c r="C5" s="22"/>
      <c r="D5" s="22"/>
    </row>
    <row r="6" spans="1:4" x14ac:dyDescent="0.25">
      <c r="A6" s="17">
        <f>EOMONTH(A5,1)</f>
        <v>38046</v>
      </c>
      <c r="B6" s="22">
        <v>5.08</v>
      </c>
      <c r="C6" s="22"/>
      <c r="D6" s="22"/>
    </row>
    <row r="7" spans="1:4" x14ac:dyDescent="0.25">
      <c r="A7" s="17">
        <f t="shared" ref="A7:A70" si="0">EOMONTH(A6,1)</f>
        <v>38077</v>
      </c>
      <c r="B7" s="22">
        <v>4.9000000000000004</v>
      </c>
      <c r="C7" s="22"/>
      <c r="D7" s="22"/>
    </row>
    <row r="8" spans="1:4" x14ac:dyDescent="0.25">
      <c r="A8" s="17">
        <f t="shared" si="0"/>
        <v>38107</v>
      </c>
      <c r="B8" s="22">
        <v>4.8099999999999996</v>
      </c>
      <c r="C8" s="22"/>
      <c r="D8" s="22"/>
    </row>
    <row r="9" spans="1:4" x14ac:dyDescent="0.25">
      <c r="A9" s="17">
        <f t="shared" si="0"/>
        <v>38138</v>
      </c>
      <c r="B9" s="22">
        <v>4.67</v>
      </c>
      <c r="C9" s="22"/>
      <c r="D9" s="22"/>
    </row>
    <row r="10" spans="1:4" x14ac:dyDescent="0.25">
      <c r="A10" s="17">
        <f t="shared" si="0"/>
        <v>38168</v>
      </c>
      <c r="B10" s="22">
        <v>4.71</v>
      </c>
      <c r="C10" s="22"/>
      <c r="D10" s="22"/>
    </row>
    <row r="11" spans="1:4" x14ac:dyDescent="0.25">
      <c r="A11" s="17">
        <f t="shared" si="0"/>
        <v>38199</v>
      </c>
      <c r="B11" s="22">
        <v>4.93</v>
      </c>
      <c r="C11" s="22"/>
      <c r="D11" s="22"/>
    </row>
    <row r="12" spans="1:4" x14ac:dyDescent="0.25">
      <c r="A12" s="17">
        <f t="shared" si="0"/>
        <v>38230</v>
      </c>
      <c r="B12" s="22">
        <v>4.9800000000000004</v>
      </c>
      <c r="C12" s="22"/>
      <c r="D12" s="22"/>
    </row>
    <row r="13" spans="1:4" x14ac:dyDescent="0.25">
      <c r="A13" s="17">
        <f t="shared" si="0"/>
        <v>38260</v>
      </c>
      <c r="B13" s="22">
        <v>5.09</v>
      </c>
      <c r="C13" s="22"/>
      <c r="D13" s="22"/>
    </row>
    <row r="14" spans="1:4" x14ac:dyDescent="0.25">
      <c r="A14" s="17">
        <f t="shared" si="0"/>
        <v>38291</v>
      </c>
      <c r="B14" s="22">
        <v>5</v>
      </c>
      <c r="C14" s="22"/>
      <c r="D14" s="22"/>
    </row>
    <row r="15" spans="1:4" x14ac:dyDescent="0.25">
      <c r="A15" s="17">
        <f t="shared" si="0"/>
        <v>38321</v>
      </c>
      <c r="B15" s="22">
        <v>4.95</v>
      </c>
      <c r="C15" s="22"/>
      <c r="D15" s="22"/>
    </row>
    <row r="16" spans="1:4" x14ac:dyDescent="0.25">
      <c r="A16" s="17">
        <f t="shared" si="0"/>
        <v>38352</v>
      </c>
      <c r="B16" s="22">
        <v>4.84</v>
      </c>
      <c r="C16" s="22"/>
      <c r="D16" s="22"/>
    </row>
    <row r="17" spans="1:4" x14ac:dyDescent="0.25">
      <c r="A17" s="17">
        <f t="shared" si="0"/>
        <v>38383</v>
      </c>
      <c r="B17" s="22">
        <v>4.76</v>
      </c>
      <c r="C17" s="22"/>
      <c r="D17" s="22"/>
    </row>
    <row r="18" spans="1:4" x14ac:dyDescent="0.25">
      <c r="A18" s="17">
        <f t="shared" si="0"/>
        <v>38411</v>
      </c>
      <c r="B18" s="22">
        <v>4.62</v>
      </c>
      <c r="C18" s="22"/>
      <c r="D18" s="22"/>
    </row>
    <row r="19" spans="1:4" x14ac:dyDescent="0.25">
      <c r="A19" s="17">
        <f t="shared" si="0"/>
        <v>38442</v>
      </c>
      <c r="B19" s="22">
        <v>4.34</v>
      </c>
      <c r="C19" s="22"/>
      <c r="D19" s="22"/>
    </row>
    <row r="20" spans="1:4" x14ac:dyDescent="0.25">
      <c r="A20" s="17">
        <f t="shared" si="0"/>
        <v>38472</v>
      </c>
      <c r="B20" s="22">
        <v>4.26</v>
      </c>
      <c r="C20" s="22"/>
      <c r="D20" s="22"/>
    </row>
    <row r="21" spans="1:4" x14ac:dyDescent="0.25">
      <c r="A21" s="17">
        <f t="shared" si="0"/>
        <v>38503</v>
      </c>
      <c r="B21" s="22">
        <v>4.1100000000000003</v>
      </c>
      <c r="C21" s="22"/>
      <c r="D21" s="22"/>
    </row>
    <row r="22" spans="1:4" x14ac:dyDescent="0.25">
      <c r="A22" s="17">
        <f t="shared" si="0"/>
        <v>38533</v>
      </c>
      <c r="B22" s="22">
        <v>3.94</v>
      </c>
      <c r="C22" s="22"/>
      <c r="D22" s="22"/>
    </row>
    <row r="23" spans="1:4" x14ac:dyDescent="0.25">
      <c r="A23" s="17">
        <f t="shared" si="0"/>
        <v>38564</v>
      </c>
      <c r="B23" s="22">
        <v>3.89</v>
      </c>
      <c r="C23" s="22"/>
      <c r="D23" s="22"/>
    </row>
    <row r="24" spans="1:4" x14ac:dyDescent="0.25">
      <c r="A24" s="17">
        <f t="shared" si="0"/>
        <v>38595</v>
      </c>
      <c r="B24" s="22">
        <v>3.88</v>
      </c>
      <c r="C24" s="22"/>
      <c r="D24" s="22"/>
    </row>
    <row r="25" spans="1:4" x14ac:dyDescent="0.25">
      <c r="A25" s="17">
        <f t="shared" si="0"/>
        <v>38625</v>
      </c>
      <c r="B25" s="22">
        <v>3.84</v>
      </c>
      <c r="C25" s="22"/>
      <c r="D25" s="22"/>
    </row>
    <row r="26" spans="1:4" x14ac:dyDescent="0.25">
      <c r="A26" s="17">
        <f t="shared" si="0"/>
        <v>38656</v>
      </c>
      <c r="B26" s="22">
        <v>3.85</v>
      </c>
      <c r="C26" s="22"/>
      <c r="D26" s="22"/>
    </row>
    <row r="27" spans="1:4" x14ac:dyDescent="0.25">
      <c r="A27" s="17">
        <f t="shared" si="0"/>
        <v>38686</v>
      </c>
      <c r="B27" s="22">
        <v>3.89</v>
      </c>
      <c r="C27" s="22"/>
      <c r="D27" s="22"/>
    </row>
    <row r="28" spans="1:4" x14ac:dyDescent="0.25">
      <c r="A28" s="17">
        <f t="shared" si="0"/>
        <v>38717</v>
      </c>
      <c r="B28" s="22">
        <v>4.12</v>
      </c>
      <c r="C28" s="22"/>
      <c r="D28" s="22"/>
    </row>
    <row r="29" spans="1:4" x14ac:dyDescent="0.25">
      <c r="A29" s="17">
        <f t="shared" si="0"/>
        <v>38748</v>
      </c>
      <c r="B29" s="22">
        <v>4.25</v>
      </c>
      <c r="C29" s="22"/>
      <c r="D29" s="22"/>
    </row>
    <row r="30" spans="1:4" x14ac:dyDescent="0.25">
      <c r="A30" s="17">
        <f t="shared" si="0"/>
        <v>38776</v>
      </c>
      <c r="B30" s="22">
        <v>4.2699999999999996</v>
      </c>
      <c r="C30" s="22"/>
      <c r="D30" s="22"/>
    </row>
    <row r="31" spans="1:4" x14ac:dyDescent="0.25">
      <c r="A31" s="17">
        <f t="shared" si="0"/>
        <v>38807</v>
      </c>
      <c r="B31" s="22">
        <v>4.3099999999999996</v>
      </c>
      <c r="C31" s="22"/>
      <c r="D31" s="22"/>
    </row>
    <row r="32" spans="1:4" x14ac:dyDescent="0.25">
      <c r="A32" s="17">
        <f t="shared" si="0"/>
        <v>38837</v>
      </c>
      <c r="B32" s="22">
        <v>4.34</v>
      </c>
      <c r="C32" s="22"/>
      <c r="D32" s="22"/>
    </row>
    <row r="33" spans="1:4" x14ac:dyDescent="0.25">
      <c r="A33" s="17">
        <f t="shared" si="0"/>
        <v>38868</v>
      </c>
      <c r="B33" s="22">
        <v>4.2</v>
      </c>
      <c r="C33" s="22"/>
      <c r="D33" s="22"/>
    </row>
    <row r="34" spans="1:4" x14ac:dyDescent="0.25">
      <c r="A34" s="17">
        <f t="shared" si="0"/>
        <v>38898</v>
      </c>
      <c r="B34" s="22">
        <v>4.1399999999999997</v>
      </c>
      <c r="C34" s="22"/>
      <c r="D34" s="22"/>
    </row>
    <row r="35" spans="1:4" x14ac:dyDescent="0.25">
      <c r="A35" s="17">
        <f t="shared" si="0"/>
        <v>38929</v>
      </c>
      <c r="B35" s="22">
        <v>4.2300000000000004</v>
      </c>
      <c r="C35" s="22"/>
      <c r="D35" s="22"/>
    </row>
    <row r="36" spans="1:4" x14ac:dyDescent="0.25">
      <c r="A36" s="17">
        <f t="shared" si="0"/>
        <v>38960</v>
      </c>
      <c r="B36" s="22">
        <v>4.34</v>
      </c>
      <c r="C36" s="22"/>
      <c r="D36" s="22"/>
    </row>
    <row r="37" spans="1:4" x14ac:dyDescent="0.25">
      <c r="A37" s="17">
        <f t="shared" si="0"/>
        <v>38990</v>
      </c>
      <c r="B37" s="22">
        <v>4.33</v>
      </c>
      <c r="C37" s="22"/>
      <c r="D37" s="22"/>
    </row>
    <row r="38" spans="1:4" x14ac:dyDescent="0.25">
      <c r="A38" s="17">
        <f t="shared" si="0"/>
        <v>39021</v>
      </c>
      <c r="B38" s="22">
        <v>4.43</v>
      </c>
      <c r="C38" s="22"/>
      <c r="D38" s="22"/>
    </row>
    <row r="39" spans="1:4" x14ac:dyDescent="0.25">
      <c r="A39" s="17">
        <f t="shared" si="0"/>
        <v>39051</v>
      </c>
      <c r="B39" s="22">
        <v>4.46</v>
      </c>
      <c r="C39" s="22"/>
      <c r="D39" s="22"/>
    </row>
    <row r="40" spans="1:4" x14ac:dyDescent="0.25">
      <c r="A40" s="17">
        <f t="shared" si="0"/>
        <v>39082</v>
      </c>
      <c r="B40" s="22">
        <v>4.4800000000000004</v>
      </c>
      <c r="C40" s="22"/>
      <c r="D40" s="22"/>
    </row>
    <row r="41" spans="1:4" x14ac:dyDescent="0.25">
      <c r="A41" s="17">
        <f t="shared" si="0"/>
        <v>39113</v>
      </c>
      <c r="B41" s="22">
        <v>4.46</v>
      </c>
      <c r="C41" s="22"/>
      <c r="D41" s="22"/>
    </row>
    <row r="42" spans="1:4" x14ac:dyDescent="0.25">
      <c r="A42" s="17">
        <f t="shared" si="0"/>
        <v>39141</v>
      </c>
      <c r="B42" s="22">
        <v>4.46</v>
      </c>
      <c r="C42" s="22"/>
      <c r="D42" s="22"/>
    </row>
    <row r="43" spans="1:4" x14ac:dyDescent="0.25">
      <c r="A43" s="17">
        <f t="shared" si="0"/>
        <v>39172</v>
      </c>
      <c r="B43" s="22">
        <v>4.37</v>
      </c>
      <c r="C43" s="22"/>
      <c r="D43" s="22"/>
    </row>
    <row r="44" spans="1:4" x14ac:dyDescent="0.25">
      <c r="A44" s="17">
        <f t="shared" si="0"/>
        <v>39202</v>
      </c>
      <c r="B44" s="22">
        <v>4.37</v>
      </c>
      <c r="C44" s="22"/>
      <c r="D44" s="22"/>
    </row>
    <row r="45" spans="1:4" x14ac:dyDescent="0.25">
      <c r="A45" s="17">
        <f t="shared" si="0"/>
        <v>39233</v>
      </c>
      <c r="B45" s="22">
        <v>4.3899999999999997</v>
      </c>
      <c r="C45" s="22"/>
      <c r="D45" s="22"/>
    </row>
    <row r="46" spans="1:4" x14ac:dyDescent="0.25">
      <c r="A46" s="17">
        <f t="shared" si="0"/>
        <v>39263</v>
      </c>
      <c r="B46" s="22">
        <v>4.54</v>
      </c>
      <c r="C46" s="22"/>
      <c r="D46" s="22"/>
    </row>
    <row r="47" spans="1:4" x14ac:dyDescent="0.25">
      <c r="A47" s="17">
        <f t="shared" si="0"/>
        <v>39294</v>
      </c>
      <c r="B47" s="22">
        <v>4.7300000000000004</v>
      </c>
      <c r="C47" s="22"/>
      <c r="D47" s="22"/>
    </row>
    <row r="48" spans="1:4" x14ac:dyDescent="0.25">
      <c r="A48" s="17">
        <f t="shared" si="0"/>
        <v>39325</v>
      </c>
      <c r="B48" s="22">
        <v>4.92</v>
      </c>
      <c r="C48" s="22"/>
      <c r="D48" s="22"/>
    </row>
    <row r="49" spans="1:4" x14ac:dyDescent="0.25">
      <c r="A49" s="17">
        <f t="shared" si="0"/>
        <v>39355</v>
      </c>
      <c r="B49" s="22">
        <v>5.09</v>
      </c>
      <c r="C49" s="22"/>
      <c r="D49" s="22"/>
    </row>
    <row r="50" spans="1:4" x14ac:dyDescent="0.25">
      <c r="A50" s="17">
        <f t="shared" si="0"/>
        <v>39386</v>
      </c>
      <c r="B50" s="22">
        <v>5.21</v>
      </c>
      <c r="C50" s="22"/>
      <c r="D50" s="22"/>
    </row>
    <row r="51" spans="1:4" x14ac:dyDescent="0.25">
      <c r="A51" s="17">
        <f t="shared" si="0"/>
        <v>39416</v>
      </c>
      <c r="B51" s="22">
        <v>5.27</v>
      </c>
      <c r="C51" s="22"/>
      <c r="D51" s="22"/>
    </row>
    <row r="52" spans="1:4" x14ac:dyDescent="0.25">
      <c r="A52" s="17">
        <f t="shared" si="0"/>
        <v>39447</v>
      </c>
      <c r="B52" s="22">
        <v>5.3</v>
      </c>
      <c r="C52" s="22"/>
      <c r="D52" s="22"/>
    </row>
    <row r="53" spans="1:4" x14ac:dyDescent="0.25">
      <c r="A53" s="17">
        <f t="shared" si="0"/>
        <v>39478</v>
      </c>
      <c r="B53" s="22">
        <v>5.49</v>
      </c>
      <c r="C53" s="22"/>
      <c r="D53" s="22"/>
    </row>
    <row r="54" spans="1:4" x14ac:dyDescent="0.25">
      <c r="A54" s="17">
        <f t="shared" si="0"/>
        <v>39507</v>
      </c>
      <c r="B54" s="22">
        <v>5.49</v>
      </c>
      <c r="C54" s="22"/>
      <c r="D54" s="22"/>
    </row>
    <row r="55" spans="1:4" x14ac:dyDescent="0.25">
      <c r="A55" s="17">
        <f t="shared" si="0"/>
        <v>39538</v>
      </c>
      <c r="B55" s="22">
        <v>5.52</v>
      </c>
      <c r="C55" s="22"/>
      <c r="D55" s="22"/>
    </row>
    <row r="56" spans="1:4" x14ac:dyDescent="0.25">
      <c r="A56" s="17">
        <f t="shared" si="0"/>
        <v>39568</v>
      </c>
      <c r="B56" s="22">
        <v>5.51</v>
      </c>
      <c r="C56" s="22"/>
      <c r="D56" s="22"/>
    </row>
    <row r="57" spans="1:4" x14ac:dyDescent="0.25">
      <c r="A57" s="17">
        <f t="shared" si="0"/>
        <v>39599</v>
      </c>
      <c r="B57" s="22">
        <v>5.53</v>
      </c>
      <c r="C57" s="22"/>
      <c r="D57" s="22"/>
    </row>
    <row r="58" spans="1:4" x14ac:dyDescent="0.25">
      <c r="A58" s="17">
        <f t="shared" si="0"/>
        <v>39629</v>
      </c>
      <c r="B58" s="22">
        <v>5.54</v>
      </c>
      <c r="C58" s="22"/>
      <c r="D58" s="22"/>
    </row>
    <row r="59" spans="1:4" x14ac:dyDescent="0.25">
      <c r="A59" s="17">
        <f t="shared" si="0"/>
        <v>39660</v>
      </c>
      <c r="B59" s="22">
        <v>5.58</v>
      </c>
      <c r="C59" s="22"/>
      <c r="D59" s="22"/>
    </row>
    <row r="60" spans="1:4" x14ac:dyDescent="0.25">
      <c r="A60" s="17">
        <f t="shared" si="0"/>
        <v>39691</v>
      </c>
      <c r="B60" s="22">
        <v>5.75</v>
      </c>
      <c r="C60" s="22"/>
      <c r="D60" s="22"/>
    </row>
    <row r="61" spans="1:4" x14ac:dyDescent="0.25">
      <c r="A61" s="17">
        <f t="shared" si="0"/>
        <v>39721</v>
      </c>
      <c r="B61" s="22">
        <v>5.74</v>
      </c>
      <c r="C61" s="22"/>
      <c r="D61" s="22"/>
    </row>
    <row r="62" spans="1:4" x14ac:dyDescent="0.25">
      <c r="A62" s="17">
        <f t="shared" si="0"/>
        <v>39752</v>
      </c>
      <c r="B62" s="22">
        <v>5.68</v>
      </c>
      <c r="C62" s="22"/>
      <c r="D62" s="22"/>
    </row>
    <row r="63" spans="1:4" x14ac:dyDescent="0.25">
      <c r="A63" s="17">
        <f t="shared" si="0"/>
        <v>39782</v>
      </c>
      <c r="B63" s="22">
        <v>5.68</v>
      </c>
      <c r="C63" s="22"/>
      <c r="D63" s="22"/>
    </row>
    <row r="64" spans="1:4" x14ac:dyDescent="0.25">
      <c r="A64" s="17">
        <f t="shared" si="0"/>
        <v>39813</v>
      </c>
      <c r="B64" s="22">
        <v>5.69</v>
      </c>
      <c r="C64" s="22"/>
      <c r="D64" s="22"/>
    </row>
    <row r="65" spans="1:4" x14ac:dyDescent="0.25">
      <c r="A65" s="17">
        <f t="shared" si="0"/>
        <v>39844</v>
      </c>
      <c r="B65" s="22">
        <v>5.75</v>
      </c>
      <c r="C65" s="22"/>
      <c r="D65" s="22"/>
    </row>
    <row r="66" spans="1:4" x14ac:dyDescent="0.25">
      <c r="A66" s="17">
        <f t="shared" si="0"/>
        <v>39872</v>
      </c>
      <c r="B66" s="22">
        <v>5.77</v>
      </c>
      <c r="C66" s="22"/>
      <c r="D66" s="22"/>
    </row>
    <row r="67" spans="1:4" x14ac:dyDescent="0.25">
      <c r="A67" s="17">
        <f t="shared" si="0"/>
        <v>39903</v>
      </c>
      <c r="B67" s="22">
        <v>5.68</v>
      </c>
      <c r="C67" s="22"/>
      <c r="D67" s="22"/>
    </row>
    <row r="68" spans="1:4" x14ac:dyDescent="0.25">
      <c r="A68" s="17">
        <f t="shared" si="0"/>
        <v>39933</v>
      </c>
      <c r="B68" s="22">
        <v>5.68</v>
      </c>
      <c r="C68" s="22"/>
      <c r="D68" s="22"/>
    </row>
    <row r="69" spans="1:4" x14ac:dyDescent="0.25">
      <c r="A69" s="17">
        <f t="shared" si="0"/>
        <v>39964</v>
      </c>
      <c r="B69" s="22">
        <v>5.71</v>
      </c>
      <c r="C69" s="22"/>
      <c r="D69" s="22"/>
    </row>
    <row r="70" spans="1:4" x14ac:dyDescent="0.25">
      <c r="A70" s="17">
        <f t="shared" si="0"/>
        <v>39994</v>
      </c>
      <c r="B70" s="22">
        <v>5.71</v>
      </c>
      <c r="C70" s="22"/>
      <c r="D70" s="22"/>
    </row>
    <row r="71" spans="1:4" x14ac:dyDescent="0.25">
      <c r="A71" s="17">
        <f t="shared" ref="A71:A134" si="1">EOMONTH(A70,1)</f>
        <v>40025</v>
      </c>
      <c r="B71" s="22">
        <v>5.75</v>
      </c>
      <c r="C71" s="22"/>
      <c r="D71" s="22"/>
    </row>
    <row r="72" spans="1:4" x14ac:dyDescent="0.25">
      <c r="A72" s="17">
        <f t="shared" si="1"/>
        <v>40056</v>
      </c>
      <c r="B72" s="22">
        <v>5.73</v>
      </c>
      <c r="C72" s="22"/>
      <c r="D72" s="22"/>
    </row>
    <row r="73" spans="1:4" x14ac:dyDescent="0.25">
      <c r="A73" s="17">
        <f t="shared" si="1"/>
        <v>40086</v>
      </c>
      <c r="B73" s="22">
        <v>5.71</v>
      </c>
      <c r="C73" s="22"/>
      <c r="D73" s="22"/>
    </row>
    <row r="74" spans="1:4" x14ac:dyDescent="0.25">
      <c r="A74" s="17">
        <f t="shared" si="1"/>
        <v>40117</v>
      </c>
      <c r="B74" s="22">
        <v>5.69</v>
      </c>
      <c r="C74" s="22"/>
      <c r="D74" s="22"/>
    </row>
    <row r="75" spans="1:4" x14ac:dyDescent="0.25">
      <c r="A75" s="17">
        <f t="shared" si="1"/>
        <v>40147</v>
      </c>
      <c r="B75" s="22">
        <v>5.67</v>
      </c>
      <c r="C75" s="22"/>
      <c r="D75" s="22"/>
    </row>
    <row r="76" spans="1:4" x14ac:dyDescent="0.25">
      <c r="A76" s="17">
        <f t="shared" si="1"/>
        <v>40178</v>
      </c>
      <c r="B76" s="22">
        <v>5.66</v>
      </c>
      <c r="C76" s="22"/>
      <c r="D76" s="22"/>
    </row>
    <row r="77" spans="1:4" x14ac:dyDescent="0.25">
      <c r="A77" s="17">
        <f t="shared" si="1"/>
        <v>40209</v>
      </c>
      <c r="B77" s="22">
        <v>5.52</v>
      </c>
      <c r="C77" s="22"/>
      <c r="D77" s="22"/>
    </row>
    <row r="78" spans="1:4" x14ac:dyDescent="0.25">
      <c r="A78" s="17">
        <f t="shared" si="1"/>
        <v>40237</v>
      </c>
      <c r="B78" s="22">
        <v>5.47</v>
      </c>
      <c r="C78" s="22"/>
      <c r="D78" s="22"/>
    </row>
    <row r="79" spans="1:4" x14ac:dyDescent="0.25">
      <c r="A79" s="17">
        <f t="shared" si="1"/>
        <v>40268</v>
      </c>
      <c r="B79" s="22">
        <v>5.4</v>
      </c>
      <c r="C79" s="22"/>
      <c r="D79" s="22"/>
    </row>
    <row r="80" spans="1:4" x14ac:dyDescent="0.25">
      <c r="A80" s="17">
        <f t="shared" si="1"/>
        <v>40298</v>
      </c>
      <c r="B80" s="22">
        <v>5.3</v>
      </c>
      <c r="C80" s="22"/>
      <c r="D80" s="22"/>
    </row>
    <row r="81" spans="1:4" x14ac:dyDescent="0.25">
      <c r="A81" s="17">
        <f t="shared" si="1"/>
        <v>40329</v>
      </c>
      <c r="B81" s="22">
        <v>5.13</v>
      </c>
      <c r="C81" s="22"/>
      <c r="D81" s="22"/>
    </row>
    <row r="82" spans="1:4" x14ac:dyDescent="0.25">
      <c r="A82" s="17">
        <f t="shared" si="1"/>
        <v>40359</v>
      </c>
      <c r="B82" s="22">
        <v>5.01</v>
      </c>
      <c r="C82" s="22"/>
      <c r="D82" s="22"/>
    </row>
    <row r="83" spans="1:4" x14ac:dyDescent="0.25">
      <c r="A83" s="17">
        <f t="shared" si="1"/>
        <v>40390</v>
      </c>
      <c r="B83" s="22">
        <v>4.91</v>
      </c>
      <c r="C83" s="22"/>
      <c r="D83" s="22"/>
    </row>
    <row r="84" spans="1:4" x14ac:dyDescent="0.25">
      <c r="A84" s="17">
        <f t="shared" si="1"/>
        <v>40421</v>
      </c>
      <c r="B84" s="22">
        <v>4.87</v>
      </c>
      <c r="C84" s="22"/>
      <c r="D84" s="22"/>
    </row>
    <row r="85" spans="1:4" x14ac:dyDescent="0.25">
      <c r="A85" s="17">
        <f t="shared" si="1"/>
        <v>40451</v>
      </c>
      <c r="B85" s="22">
        <v>4.6500000000000004</v>
      </c>
      <c r="C85" s="22"/>
      <c r="D85" s="22"/>
    </row>
    <row r="86" spans="1:4" x14ac:dyDescent="0.25">
      <c r="A86" s="17">
        <f t="shared" si="1"/>
        <v>40482</v>
      </c>
      <c r="B86" s="22">
        <v>4.5599999999999996</v>
      </c>
      <c r="C86" s="22"/>
      <c r="D86" s="22"/>
    </row>
    <row r="87" spans="1:4" x14ac:dyDescent="0.25">
      <c r="A87" s="17">
        <f t="shared" si="1"/>
        <v>40512</v>
      </c>
      <c r="B87" s="22">
        <v>4.47</v>
      </c>
      <c r="C87" s="22"/>
      <c r="D87" s="22"/>
    </row>
    <row r="88" spans="1:4" x14ac:dyDescent="0.25">
      <c r="A88" s="17">
        <f t="shared" si="1"/>
        <v>40543</v>
      </c>
      <c r="B88" s="22">
        <v>4.4000000000000004</v>
      </c>
      <c r="C88" s="22"/>
      <c r="D88" s="22"/>
    </row>
    <row r="89" spans="1:4" x14ac:dyDescent="0.25">
      <c r="A89" s="17">
        <f t="shared" si="1"/>
        <v>40574</v>
      </c>
      <c r="B89" s="22">
        <v>4.37</v>
      </c>
      <c r="C89" s="22"/>
      <c r="D89" s="22"/>
    </row>
    <row r="90" spans="1:4" x14ac:dyDescent="0.25">
      <c r="A90" s="17">
        <f t="shared" si="1"/>
        <v>40602</v>
      </c>
      <c r="B90" s="22">
        <v>4.4000000000000004</v>
      </c>
      <c r="C90" s="22"/>
      <c r="D90" s="22"/>
    </row>
    <row r="91" spans="1:4" x14ac:dyDescent="0.25">
      <c r="A91" s="17">
        <f t="shared" si="1"/>
        <v>40633</v>
      </c>
      <c r="B91" s="22">
        <v>4.32</v>
      </c>
      <c r="C91" s="22"/>
      <c r="D91" s="22"/>
    </row>
    <row r="92" spans="1:4" x14ac:dyDescent="0.25">
      <c r="A92" s="17">
        <f t="shared" si="1"/>
        <v>40663</v>
      </c>
      <c r="B92" s="22">
        <v>4.32</v>
      </c>
      <c r="C92" s="22"/>
      <c r="D92" s="22"/>
    </row>
    <row r="93" spans="1:4" x14ac:dyDescent="0.25">
      <c r="A93" s="17">
        <f t="shared" si="1"/>
        <v>40694</v>
      </c>
      <c r="B93" s="22">
        <v>4.24</v>
      </c>
      <c r="C93" s="22"/>
      <c r="D93" s="22"/>
    </row>
    <row r="94" spans="1:4" x14ac:dyDescent="0.25">
      <c r="A94" s="17">
        <f t="shared" si="1"/>
        <v>40724</v>
      </c>
      <c r="B94" s="22">
        <v>4.2300000000000004</v>
      </c>
      <c r="C94" s="22"/>
      <c r="D94" s="22"/>
    </row>
    <row r="95" spans="1:4" x14ac:dyDescent="0.25">
      <c r="A95" s="17">
        <f t="shared" si="1"/>
        <v>40755</v>
      </c>
      <c r="B95" s="22">
        <v>4.2</v>
      </c>
      <c r="C95" s="22"/>
      <c r="D95" s="22"/>
    </row>
    <row r="96" spans="1:4" x14ac:dyDescent="0.25">
      <c r="A96" s="17">
        <f t="shared" si="1"/>
        <v>40786</v>
      </c>
      <c r="B96" s="22">
        <v>4.1900000000000004</v>
      </c>
      <c r="C96" s="22"/>
      <c r="D96" s="22"/>
    </row>
    <row r="97" spans="1:4" x14ac:dyDescent="0.25">
      <c r="A97" s="17">
        <f t="shared" si="1"/>
        <v>40816</v>
      </c>
      <c r="B97" s="22">
        <v>4.04</v>
      </c>
      <c r="C97" s="22"/>
      <c r="D97" s="22"/>
    </row>
    <row r="98" spans="1:4" x14ac:dyDescent="0.25">
      <c r="A98" s="17">
        <f t="shared" si="1"/>
        <v>40847</v>
      </c>
      <c r="B98" s="22">
        <v>3.91</v>
      </c>
      <c r="C98" s="22"/>
      <c r="D98" s="22"/>
    </row>
    <row r="99" spans="1:4" x14ac:dyDescent="0.25">
      <c r="A99" s="17">
        <f t="shared" si="1"/>
        <v>40877</v>
      </c>
      <c r="B99" s="22">
        <v>3.76</v>
      </c>
      <c r="C99" s="22"/>
      <c r="D99" s="22"/>
    </row>
    <row r="100" spans="1:4" x14ac:dyDescent="0.25">
      <c r="A100" s="17">
        <f t="shared" si="1"/>
        <v>40908</v>
      </c>
      <c r="B100" s="22">
        <v>3.72</v>
      </c>
      <c r="C100" s="22"/>
      <c r="D100" s="22"/>
    </row>
    <row r="101" spans="1:4" x14ac:dyDescent="0.25">
      <c r="A101" s="17">
        <f t="shared" si="1"/>
        <v>40939</v>
      </c>
      <c r="B101" s="22">
        <v>3.72</v>
      </c>
      <c r="C101" s="22"/>
      <c r="D101" s="22"/>
    </row>
    <row r="102" spans="1:4" x14ac:dyDescent="0.25">
      <c r="A102" s="17">
        <f t="shared" si="1"/>
        <v>40968</v>
      </c>
      <c r="B102" s="22">
        <v>3.73</v>
      </c>
      <c r="C102" s="22"/>
      <c r="D102" s="22"/>
    </row>
    <row r="103" spans="1:4" x14ac:dyDescent="0.25">
      <c r="A103" s="17">
        <f t="shared" si="1"/>
        <v>40999</v>
      </c>
      <c r="B103" s="22">
        <v>3.75</v>
      </c>
      <c r="C103" s="22"/>
      <c r="D103" s="22"/>
    </row>
    <row r="104" spans="1:4" x14ac:dyDescent="0.25">
      <c r="A104" s="17">
        <f t="shared" si="1"/>
        <v>41029</v>
      </c>
      <c r="B104" s="22">
        <v>3.81</v>
      </c>
      <c r="C104" s="22"/>
      <c r="D104" s="22"/>
    </row>
    <row r="105" spans="1:4" x14ac:dyDescent="0.25">
      <c r="A105" s="17">
        <f t="shared" si="1"/>
        <v>41060</v>
      </c>
      <c r="B105" s="22">
        <v>3.76</v>
      </c>
      <c r="C105" s="22"/>
      <c r="D105" s="22"/>
    </row>
    <row r="106" spans="1:4" x14ac:dyDescent="0.25">
      <c r="A106" s="17">
        <f t="shared" si="1"/>
        <v>41090</v>
      </c>
      <c r="B106" s="22">
        <v>3.71</v>
      </c>
      <c r="C106" s="22"/>
      <c r="D106" s="22"/>
    </row>
    <row r="107" spans="1:4" x14ac:dyDescent="0.25">
      <c r="A107" s="17">
        <f t="shared" si="1"/>
        <v>41121</v>
      </c>
      <c r="B107" s="22">
        <v>3.65</v>
      </c>
      <c r="C107" s="22"/>
      <c r="D107" s="22"/>
    </row>
    <row r="108" spans="1:4" x14ac:dyDescent="0.25">
      <c r="A108" s="17">
        <f t="shared" si="1"/>
        <v>41152</v>
      </c>
      <c r="B108" s="22">
        <v>3.61</v>
      </c>
      <c r="C108" s="22"/>
      <c r="D108" s="22"/>
    </row>
    <row r="109" spans="1:4" x14ac:dyDescent="0.25">
      <c r="A109" s="17">
        <f t="shared" si="1"/>
        <v>41182</v>
      </c>
      <c r="B109" s="22">
        <v>3.59</v>
      </c>
      <c r="C109" s="22"/>
      <c r="D109" s="22"/>
    </row>
    <row r="110" spans="1:4" x14ac:dyDescent="0.25">
      <c r="A110" s="17">
        <f t="shared" si="1"/>
        <v>41213</v>
      </c>
      <c r="B110" s="22">
        <v>3.48</v>
      </c>
      <c r="C110" s="22"/>
      <c r="D110" s="22"/>
    </row>
    <row r="111" spans="1:4" x14ac:dyDescent="0.25">
      <c r="A111" s="17">
        <f t="shared" si="1"/>
        <v>41243</v>
      </c>
      <c r="B111" s="22">
        <v>3.34</v>
      </c>
      <c r="C111" s="22"/>
      <c r="D111" s="22"/>
    </row>
    <row r="112" spans="1:4" x14ac:dyDescent="0.25">
      <c r="A112" s="17">
        <f t="shared" si="1"/>
        <v>41274</v>
      </c>
      <c r="B112" s="22">
        <v>3.28</v>
      </c>
      <c r="C112" s="22"/>
      <c r="D112" s="22"/>
    </row>
    <row r="113" spans="1:4" x14ac:dyDescent="0.25">
      <c r="A113" s="17">
        <f t="shared" si="1"/>
        <v>41305</v>
      </c>
      <c r="B113" s="22">
        <v>3.35</v>
      </c>
      <c r="C113" s="22"/>
      <c r="D113" s="22"/>
    </row>
    <row r="114" spans="1:4" x14ac:dyDescent="0.25">
      <c r="A114" s="17">
        <f t="shared" si="1"/>
        <v>41333</v>
      </c>
      <c r="B114" s="22">
        <v>3.38</v>
      </c>
      <c r="C114" s="22"/>
      <c r="D114" s="22"/>
    </row>
    <row r="115" spans="1:4" x14ac:dyDescent="0.25">
      <c r="A115" s="17">
        <f t="shared" si="1"/>
        <v>41364</v>
      </c>
      <c r="B115" s="22">
        <v>3.28</v>
      </c>
      <c r="C115" s="22"/>
      <c r="D115" s="22"/>
    </row>
    <row r="116" spans="1:4" x14ac:dyDescent="0.25">
      <c r="A116" s="17">
        <f t="shared" si="1"/>
        <v>41394</v>
      </c>
      <c r="B116" s="22">
        <v>3.21</v>
      </c>
      <c r="C116" s="22"/>
      <c r="D116" s="22"/>
    </row>
    <row r="117" spans="1:4" x14ac:dyDescent="0.25">
      <c r="A117" s="17">
        <f t="shared" si="1"/>
        <v>41425</v>
      </c>
      <c r="B117" s="22">
        <v>3.13</v>
      </c>
      <c r="C117" s="22"/>
      <c r="D117" s="22"/>
    </row>
    <row r="118" spans="1:4" x14ac:dyDescent="0.25">
      <c r="A118" s="17">
        <f t="shared" si="1"/>
        <v>41455</v>
      </c>
      <c r="B118" s="22">
        <v>3.06</v>
      </c>
      <c r="C118" s="22"/>
      <c r="D118" s="22"/>
    </row>
    <row r="119" spans="1:4" x14ac:dyDescent="0.25">
      <c r="A119" s="17">
        <f t="shared" si="1"/>
        <v>41486</v>
      </c>
      <c r="B119" s="22">
        <v>3.12</v>
      </c>
      <c r="C119" s="22"/>
      <c r="D119" s="22"/>
    </row>
    <row r="120" spans="1:4" x14ac:dyDescent="0.25">
      <c r="A120" s="17">
        <f t="shared" si="1"/>
        <v>41517</v>
      </c>
      <c r="B120" s="22">
        <v>3.14</v>
      </c>
      <c r="C120" s="22"/>
      <c r="D120" s="22"/>
    </row>
    <row r="121" spans="1:4" x14ac:dyDescent="0.25">
      <c r="A121" s="17">
        <f t="shared" si="1"/>
        <v>41547</v>
      </c>
      <c r="B121" s="22">
        <v>3.1</v>
      </c>
      <c r="C121" s="22"/>
      <c r="D121" s="22"/>
    </row>
    <row r="122" spans="1:4" x14ac:dyDescent="0.25">
      <c r="A122" s="17">
        <f t="shared" si="1"/>
        <v>41578</v>
      </c>
      <c r="B122" s="22">
        <v>3.17</v>
      </c>
      <c r="C122" s="22"/>
      <c r="D122" s="22"/>
    </row>
    <row r="123" spans="1:4" x14ac:dyDescent="0.25">
      <c r="A123" s="17">
        <f t="shared" si="1"/>
        <v>41608</v>
      </c>
      <c r="B123" s="22">
        <v>3.16</v>
      </c>
      <c r="C123" s="22"/>
      <c r="D123" s="22"/>
    </row>
    <row r="124" spans="1:4" x14ac:dyDescent="0.25">
      <c r="A124" s="17">
        <f t="shared" si="1"/>
        <v>41639</v>
      </c>
      <c r="B124" s="22">
        <v>3.15</v>
      </c>
      <c r="C124" s="22"/>
      <c r="D124" s="22"/>
    </row>
    <row r="125" spans="1:4" x14ac:dyDescent="0.25">
      <c r="A125" s="17">
        <f t="shared" si="1"/>
        <v>41670</v>
      </c>
      <c r="B125" s="22">
        <v>3.29</v>
      </c>
      <c r="C125" s="22">
        <v>3.2</v>
      </c>
      <c r="D125" s="22"/>
    </row>
    <row r="126" spans="1:4" x14ac:dyDescent="0.25">
      <c r="A126" s="17">
        <f t="shared" si="1"/>
        <v>41698</v>
      </c>
      <c r="B126" s="22">
        <v>3.23</v>
      </c>
      <c r="C126" s="22">
        <v>3.13</v>
      </c>
      <c r="D126" s="22"/>
    </row>
    <row r="127" spans="1:4" x14ac:dyDescent="0.25">
      <c r="A127" s="17">
        <f t="shared" si="1"/>
        <v>41729</v>
      </c>
      <c r="B127" s="22">
        <v>3.1</v>
      </c>
      <c r="C127" s="22">
        <v>2.99</v>
      </c>
      <c r="D127" s="22"/>
    </row>
    <row r="128" spans="1:4" x14ac:dyDescent="0.25">
      <c r="A128" s="17">
        <f t="shared" si="1"/>
        <v>41759</v>
      </c>
      <c r="B128" s="22">
        <v>3.05</v>
      </c>
      <c r="C128" s="22">
        <v>2.97</v>
      </c>
      <c r="D128" s="22"/>
    </row>
    <row r="129" spans="1:4" x14ac:dyDescent="0.25">
      <c r="A129" s="17">
        <f t="shared" si="1"/>
        <v>41790</v>
      </c>
      <c r="B129" s="22">
        <v>3</v>
      </c>
      <c r="C129" s="22">
        <v>2.88</v>
      </c>
      <c r="D129" s="22"/>
    </row>
    <row r="130" spans="1:4" x14ac:dyDescent="0.25">
      <c r="A130" s="17">
        <f t="shared" si="1"/>
        <v>41820</v>
      </c>
      <c r="B130" s="22">
        <v>2.95</v>
      </c>
      <c r="C130" s="22">
        <v>2.83</v>
      </c>
      <c r="D130" s="22"/>
    </row>
    <row r="131" spans="1:4" x14ac:dyDescent="0.25">
      <c r="A131" s="17">
        <f t="shared" si="1"/>
        <v>41851</v>
      </c>
      <c r="B131" s="22">
        <v>2.9</v>
      </c>
      <c r="C131" s="22">
        <v>2.76</v>
      </c>
      <c r="D131" s="22"/>
    </row>
    <row r="132" spans="1:4" x14ac:dyDescent="0.25">
      <c r="A132" s="17">
        <f t="shared" si="1"/>
        <v>41882</v>
      </c>
      <c r="B132" s="22">
        <v>2.87</v>
      </c>
      <c r="C132" s="22">
        <v>2.72</v>
      </c>
      <c r="D132" s="22"/>
    </row>
    <row r="133" spans="1:4" x14ac:dyDescent="0.25">
      <c r="A133" s="17">
        <f t="shared" si="1"/>
        <v>41912</v>
      </c>
      <c r="B133" s="22">
        <v>2.77</v>
      </c>
      <c r="C133" s="22">
        <v>2.56</v>
      </c>
      <c r="D133" s="22"/>
    </row>
    <row r="134" spans="1:4" x14ac:dyDescent="0.25">
      <c r="A134" s="17">
        <f t="shared" si="1"/>
        <v>41943</v>
      </c>
      <c r="B134" s="22">
        <v>2.75</v>
      </c>
      <c r="C134" s="22">
        <v>2.57</v>
      </c>
      <c r="D134" s="22"/>
    </row>
    <row r="135" spans="1:4" x14ac:dyDescent="0.25">
      <c r="A135" s="17">
        <f t="shared" ref="A135:A139" si="2">EOMONTH(A134,1)</f>
        <v>41973</v>
      </c>
      <c r="B135" s="22">
        <v>2.66</v>
      </c>
      <c r="C135" s="22">
        <v>2.5</v>
      </c>
      <c r="D135" s="22"/>
    </row>
    <row r="136" spans="1:4" x14ac:dyDescent="0.25">
      <c r="A136" s="17">
        <f t="shared" si="2"/>
        <v>42004</v>
      </c>
      <c r="B136" s="22">
        <v>2.57</v>
      </c>
      <c r="C136" s="22">
        <v>2.4</v>
      </c>
      <c r="D136" s="22"/>
    </row>
    <row r="137" spans="1:4" x14ac:dyDescent="0.25">
      <c r="A137" s="17">
        <f t="shared" si="2"/>
        <v>42035</v>
      </c>
      <c r="B137" s="22">
        <v>2.65</v>
      </c>
      <c r="C137" s="22">
        <v>2.46</v>
      </c>
      <c r="D137" s="22"/>
    </row>
    <row r="138" spans="1:4" x14ac:dyDescent="0.25">
      <c r="A138" s="17">
        <f t="shared" si="2"/>
        <v>42063</v>
      </c>
      <c r="B138" s="22">
        <v>2.5099999999999998</v>
      </c>
      <c r="C138" s="22">
        <v>2.34</v>
      </c>
      <c r="D138" s="22"/>
    </row>
    <row r="139" spans="1:4" x14ac:dyDescent="0.25">
      <c r="A139" s="17">
        <f t="shared" si="2"/>
        <v>42094</v>
      </c>
      <c r="B139" s="22">
        <v>2.38</v>
      </c>
      <c r="C139" s="22">
        <v>2.19</v>
      </c>
      <c r="D139" s="22"/>
    </row>
    <row r="140" spans="1:4" x14ac:dyDescent="0.25">
      <c r="A140" s="17">
        <f>EOMONTH(A139,1)</f>
        <v>42124</v>
      </c>
      <c r="B140" s="22">
        <v>2.37</v>
      </c>
      <c r="C140" s="22">
        <v>2.15</v>
      </c>
      <c r="D140" s="22"/>
    </row>
    <row r="141" spans="1:4" x14ac:dyDescent="0.25">
      <c r="A141" s="17">
        <f t="shared" ref="A141:A154" si="3">EOMONTH(A140,1)</f>
        <v>42155</v>
      </c>
      <c r="B141" s="22">
        <v>2.2999999999999998</v>
      </c>
      <c r="C141" s="22">
        <v>2.1</v>
      </c>
      <c r="D141" s="22"/>
    </row>
    <row r="142" spans="1:4" x14ac:dyDescent="0.25">
      <c r="A142" s="17">
        <f t="shared" si="3"/>
        <v>42185</v>
      </c>
      <c r="B142" s="22">
        <v>2.25</v>
      </c>
      <c r="C142" s="22">
        <v>2.0699999999999998</v>
      </c>
      <c r="D142" s="22"/>
    </row>
    <row r="143" spans="1:4" x14ac:dyDescent="0.25">
      <c r="A143" s="17">
        <f t="shared" si="3"/>
        <v>42216</v>
      </c>
      <c r="B143" s="22">
        <v>2.2999999999999998</v>
      </c>
      <c r="C143" s="22">
        <v>2.11</v>
      </c>
      <c r="D143" s="22"/>
    </row>
    <row r="144" spans="1:4" x14ac:dyDescent="0.25">
      <c r="A144" s="17">
        <f t="shared" si="3"/>
        <v>42247</v>
      </c>
      <c r="B144" s="22">
        <v>2.29</v>
      </c>
      <c r="C144" s="22">
        <v>2.13</v>
      </c>
      <c r="D144" s="22"/>
    </row>
    <row r="145" spans="1:4" x14ac:dyDescent="0.25">
      <c r="A145" s="17">
        <f t="shared" si="3"/>
        <v>42277</v>
      </c>
      <c r="B145" s="22">
        <v>2.2999999999999998</v>
      </c>
      <c r="C145" s="22">
        <v>2.14</v>
      </c>
      <c r="D145" s="22"/>
    </row>
    <row r="146" spans="1:4" x14ac:dyDescent="0.25">
      <c r="A146" s="17">
        <f t="shared" si="3"/>
        <v>42308</v>
      </c>
      <c r="B146" s="22">
        <v>2.3199999999999998</v>
      </c>
      <c r="C146" s="22">
        <v>2.16</v>
      </c>
      <c r="D146" s="22"/>
    </row>
    <row r="147" spans="1:4" x14ac:dyDescent="0.25">
      <c r="A147" s="17">
        <f t="shared" si="3"/>
        <v>42338</v>
      </c>
      <c r="B147" s="22">
        <v>2.2799999999999998</v>
      </c>
      <c r="C147" s="22">
        <v>2.11</v>
      </c>
      <c r="D147" s="22"/>
    </row>
    <row r="148" spans="1:4" x14ac:dyDescent="0.25">
      <c r="A148" s="17">
        <f t="shared" si="3"/>
        <v>42369</v>
      </c>
      <c r="B148" s="22">
        <v>2.2200000000000002</v>
      </c>
      <c r="C148" s="22">
        <v>2.09</v>
      </c>
      <c r="D148" s="22"/>
    </row>
    <row r="149" spans="1:4" x14ac:dyDescent="0.25">
      <c r="A149" s="17">
        <f t="shared" si="3"/>
        <v>42400</v>
      </c>
      <c r="B149" s="22">
        <v>2.2999999999999998</v>
      </c>
      <c r="C149" s="22">
        <v>2.08</v>
      </c>
      <c r="D149" s="22"/>
    </row>
    <row r="150" spans="1:4" x14ac:dyDescent="0.25">
      <c r="A150" s="17">
        <f t="shared" si="3"/>
        <v>42429</v>
      </c>
      <c r="B150" s="22">
        <v>2.25</v>
      </c>
      <c r="C150" s="22">
        <v>2.0699999999999998</v>
      </c>
      <c r="D150" s="22"/>
    </row>
    <row r="151" spans="1:4" x14ac:dyDescent="0.25">
      <c r="A151" s="17">
        <f t="shared" si="3"/>
        <v>42460</v>
      </c>
      <c r="B151" s="22">
        <v>2.16</v>
      </c>
      <c r="C151" s="22">
        <v>2.0099999999999998</v>
      </c>
      <c r="D151" s="22"/>
    </row>
    <row r="152" spans="1:4" x14ac:dyDescent="0.25">
      <c r="A152" s="17">
        <f t="shared" si="3"/>
        <v>42490</v>
      </c>
      <c r="B152" s="22">
        <v>2.17</v>
      </c>
      <c r="C152" s="22">
        <v>2.02</v>
      </c>
      <c r="D152" s="22"/>
    </row>
    <row r="153" spans="1:4" x14ac:dyDescent="0.25">
      <c r="A153" s="17">
        <f t="shared" si="3"/>
        <v>42521</v>
      </c>
      <c r="B153" s="22">
        <v>2.12</v>
      </c>
      <c r="C153" s="22">
        <v>1.95</v>
      </c>
      <c r="D153" s="22"/>
    </row>
    <row r="154" spans="1:4" x14ac:dyDescent="0.25">
      <c r="A154" s="17">
        <f t="shared" si="3"/>
        <v>42551</v>
      </c>
      <c r="B154" s="22">
        <v>2.0699999999999998</v>
      </c>
      <c r="C154" s="22">
        <v>1.93</v>
      </c>
      <c r="D154" s="22"/>
    </row>
    <row r="155" spans="1:4" x14ac:dyDescent="0.25">
      <c r="A155" s="17">
        <f>EOMONTH(A154,1)</f>
        <v>42582</v>
      </c>
      <c r="B155" s="22">
        <v>2.1</v>
      </c>
      <c r="C155" s="22">
        <v>1.93</v>
      </c>
      <c r="D155" s="22"/>
    </row>
    <row r="156" spans="1:4" x14ac:dyDescent="0.25">
      <c r="A156" s="17">
        <f t="shared" ref="A156:A171" si="4">EOMONTH(A155,1)</f>
        <v>42613</v>
      </c>
      <c r="B156" s="22">
        <v>2.0299999999999998</v>
      </c>
      <c r="C156" s="22">
        <v>1.89</v>
      </c>
      <c r="D156" s="22"/>
    </row>
    <row r="157" spans="1:4" x14ac:dyDescent="0.25">
      <c r="A157" s="17">
        <f t="shared" si="4"/>
        <v>42643</v>
      </c>
      <c r="B157" s="22">
        <v>2</v>
      </c>
      <c r="C157" s="22">
        <v>1.86</v>
      </c>
      <c r="D157" s="22"/>
    </row>
    <row r="158" spans="1:4" x14ac:dyDescent="0.25">
      <c r="A158" s="17">
        <f t="shared" si="4"/>
        <v>42674</v>
      </c>
      <c r="B158" s="22">
        <v>2</v>
      </c>
      <c r="C158" s="22">
        <v>1.86</v>
      </c>
      <c r="D158" s="22"/>
    </row>
    <row r="159" spans="1:4" x14ac:dyDescent="0.25">
      <c r="A159" s="17">
        <f t="shared" si="4"/>
        <v>42704</v>
      </c>
      <c r="B159" s="22">
        <v>1.91</v>
      </c>
      <c r="C159" s="22">
        <v>1.81</v>
      </c>
      <c r="D159" s="22"/>
    </row>
    <row r="160" spans="1:4" x14ac:dyDescent="0.25">
      <c r="A160" s="17">
        <f t="shared" si="4"/>
        <v>42735</v>
      </c>
      <c r="B160" s="22">
        <v>1.96</v>
      </c>
      <c r="C160" s="22">
        <v>1.8</v>
      </c>
      <c r="D160" s="22"/>
    </row>
    <row r="161" spans="1:4" x14ac:dyDescent="0.25">
      <c r="A161" s="17">
        <f t="shared" si="4"/>
        <v>42766</v>
      </c>
      <c r="B161" s="22">
        <v>2.06</v>
      </c>
      <c r="C161" s="22">
        <v>1.87</v>
      </c>
      <c r="D161" s="22"/>
    </row>
    <row r="162" spans="1:4" x14ac:dyDescent="0.25">
      <c r="A162" s="17">
        <f t="shared" si="4"/>
        <v>42794</v>
      </c>
      <c r="B162" s="22">
        <v>2.02</v>
      </c>
      <c r="C162" s="22">
        <v>1.91</v>
      </c>
      <c r="D162" s="22"/>
    </row>
    <row r="163" spans="1:4" x14ac:dyDescent="0.25">
      <c r="A163" s="17">
        <f t="shared" si="4"/>
        <v>42825</v>
      </c>
      <c r="B163" s="22">
        <v>2.06</v>
      </c>
      <c r="C163" s="22">
        <v>1.97</v>
      </c>
      <c r="D163" s="22"/>
    </row>
    <row r="164" spans="1:4" x14ac:dyDescent="0.25">
      <c r="A164" s="17">
        <f t="shared" si="4"/>
        <v>42855</v>
      </c>
      <c r="B164" s="22">
        <v>2.09</v>
      </c>
      <c r="C164" s="22">
        <v>2.02</v>
      </c>
      <c r="D164" s="22"/>
    </row>
    <row r="165" spans="1:4" x14ac:dyDescent="0.25">
      <c r="A165" s="17">
        <f t="shared" si="4"/>
        <v>42886</v>
      </c>
      <c r="B165" s="22">
        <v>2.1</v>
      </c>
      <c r="C165" s="22">
        <v>2.04</v>
      </c>
      <c r="D165" s="22"/>
    </row>
    <row r="166" spans="1:4" x14ac:dyDescent="0.25">
      <c r="A166" s="17">
        <f t="shared" si="4"/>
        <v>42916</v>
      </c>
      <c r="B166" s="22">
        <v>2.11</v>
      </c>
      <c r="C166" s="22">
        <v>2.0499999999999998</v>
      </c>
      <c r="D166" s="22"/>
    </row>
    <row r="167" spans="1:4" x14ac:dyDescent="0.25">
      <c r="A167" s="17">
        <f t="shared" si="4"/>
        <v>42947</v>
      </c>
      <c r="B167" s="22">
        <v>2.11</v>
      </c>
      <c r="C167" s="22">
        <v>2.0499999999999998</v>
      </c>
      <c r="D167" s="22"/>
    </row>
    <row r="168" spans="1:4" x14ac:dyDescent="0.25">
      <c r="A168" s="17">
        <f t="shared" si="4"/>
        <v>42978</v>
      </c>
      <c r="B168" s="22">
        <v>2.1</v>
      </c>
      <c r="C168" s="22">
        <v>2.04</v>
      </c>
      <c r="D168" s="22"/>
    </row>
    <row r="169" spans="1:4" x14ac:dyDescent="0.25">
      <c r="A169" s="17">
        <f t="shared" si="4"/>
        <v>43008</v>
      </c>
      <c r="B169" s="22">
        <v>2.12</v>
      </c>
      <c r="C169" s="22">
        <v>2.0499999999999998</v>
      </c>
      <c r="D169" s="22"/>
    </row>
    <row r="170" spans="1:4" x14ac:dyDescent="0.25">
      <c r="A170" s="17">
        <f t="shared" si="4"/>
        <v>43039</v>
      </c>
      <c r="B170" s="22">
        <v>2.17</v>
      </c>
      <c r="C170" s="22">
        <v>2.11</v>
      </c>
      <c r="D170" s="22"/>
    </row>
    <row r="171" spans="1:4" x14ac:dyDescent="0.25">
      <c r="A171" s="17">
        <f t="shared" si="4"/>
        <v>43069</v>
      </c>
      <c r="B171" s="22">
        <v>2.19</v>
      </c>
      <c r="C171" s="22">
        <v>2.15</v>
      </c>
      <c r="D171" s="22"/>
    </row>
    <row r="172" spans="1:4" x14ac:dyDescent="0.25">
      <c r="A172" s="17">
        <f>EOMONTH(A171,1)</f>
        <v>43100</v>
      </c>
      <c r="B172" s="22">
        <v>2.2200000000000002</v>
      </c>
      <c r="C172" s="22">
        <v>2.19</v>
      </c>
      <c r="D172" s="22"/>
    </row>
    <row r="173" spans="1:4" x14ac:dyDescent="0.25">
      <c r="A173" s="17">
        <f t="shared" ref="A173:A199" si="5">EOMONTH(A172,1)</f>
        <v>43131</v>
      </c>
      <c r="B173" s="22">
        <v>2.2999999999999998</v>
      </c>
      <c r="C173" s="22">
        <v>2.2599999999999998</v>
      </c>
      <c r="D173" s="22"/>
    </row>
    <row r="174" spans="1:4" x14ac:dyDescent="0.25">
      <c r="A174" s="17">
        <f t="shared" si="5"/>
        <v>43159</v>
      </c>
      <c r="B174" s="22">
        <v>2.3199999999999998</v>
      </c>
      <c r="C174" s="22">
        <v>2.33</v>
      </c>
      <c r="D174" s="22"/>
    </row>
    <row r="175" spans="1:4" x14ac:dyDescent="0.25">
      <c r="A175" s="17">
        <f t="shared" si="5"/>
        <v>43190</v>
      </c>
      <c r="B175" s="22">
        <v>2.41</v>
      </c>
      <c r="C175" s="22">
        <v>2.44</v>
      </c>
      <c r="D175" s="22"/>
    </row>
    <row r="176" spans="1:4" x14ac:dyDescent="0.25">
      <c r="A176" s="17">
        <f t="shared" si="5"/>
        <v>43220</v>
      </c>
      <c r="B176" s="22">
        <v>2.44</v>
      </c>
      <c r="C176" s="22">
        <v>2.48</v>
      </c>
      <c r="D176" s="22"/>
    </row>
    <row r="177" spans="1:4" x14ac:dyDescent="0.25">
      <c r="A177" s="17">
        <f t="shared" si="5"/>
        <v>43251</v>
      </c>
      <c r="B177" s="22">
        <v>2.4300000000000002</v>
      </c>
      <c r="C177" s="22">
        <v>2.4900000000000002</v>
      </c>
      <c r="D177" s="22"/>
    </row>
    <row r="178" spans="1:4" x14ac:dyDescent="0.25">
      <c r="A178" s="17">
        <f t="shared" si="5"/>
        <v>43281</v>
      </c>
      <c r="B178" s="22">
        <v>2.4300000000000002</v>
      </c>
      <c r="C178" s="22">
        <v>2.48</v>
      </c>
      <c r="D178" s="22"/>
    </row>
    <row r="179" spans="1:4" x14ac:dyDescent="0.25">
      <c r="A179" s="17">
        <f t="shared" si="5"/>
        <v>43312</v>
      </c>
      <c r="B179" s="22">
        <v>2.4500000000000002</v>
      </c>
      <c r="C179" s="22">
        <v>2.4900000000000002</v>
      </c>
      <c r="D179" s="22"/>
    </row>
    <row r="180" spans="1:4" x14ac:dyDescent="0.25">
      <c r="A180" s="17">
        <f t="shared" si="5"/>
        <v>43343</v>
      </c>
      <c r="B180" s="22">
        <v>2.4900000000000002</v>
      </c>
      <c r="C180" s="22">
        <v>2.5299999999999998</v>
      </c>
      <c r="D180" s="22"/>
    </row>
    <row r="181" spans="1:4" x14ac:dyDescent="0.25">
      <c r="A181" s="17">
        <f t="shared" si="5"/>
        <v>43373</v>
      </c>
      <c r="B181" s="22">
        <v>2.54</v>
      </c>
      <c r="C181" s="22">
        <v>2.58</v>
      </c>
      <c r="D181" s="22"/>
    </row>
    <row r="182" spans="1:4" x14ac:dyDescent="0.25">
      <c r="A182" s="17">
        <f t="shared" si="5"/>
        <v>43404</v>
      </c>
      <c r="B182" s="22">
        <v>2.61</v>
      </c>
      <c r="C182" s="22">
        <v>2.67</v>
      </c>
      <c r="D182" s="22"/>
    </row>
    <row r="183" spans="1:4" x14ac:dyDescent="0.25">
      <c r="A183" s="17">
        <f t="shared" si="5"/>
        <v>43434</v>
      </c>
      <c r="B183" s="22">
        <v>2.68</v>
      </c>
      <c r="C183" s="22">
        <v>2.78</v>
      </c>
      <c r="D183" s="22"/>
    </row>
    <row r="184" spans="1:4" x14ac:dyDescent="0.25">
      <c r="A184" s="17">
        <f t="shared" si="5"/>
        <v>43465</v>
      </c>
      <c r="B184" s="22">
        <v>2.79</v>
      </c>
      <c r="C184" s="22">
        <v>2.91</v>
      </c>
      <c r="D184" s="22"/>
    </row>
    <row r="185" spans="1:4" x14ac:dyDescent="0.25">
      <c r="A185" s="17">
        <f t="shared" si="5"/>
        <v>43496</v>
      </c>
      <c r="B185" s="22">
        <v>2.79</v>
      </c>
      <c r="C185" s="22">
        <v>2.97</v>
      </c>
      <c r="D185" s="22"/>
    </row>
    <row r="186" spans="1:4" x14ac:dyDescent="0.25">
      <c r="A186" s="17">
        <f t="shared" si="5"/>
        <v>43524</v>
      </c>
      <c r="B186" s="22">
        <v>2.82</v>
      </c>
      <c r="C186" s="22">
        <v>2.99</v>
      </c>
      <c r="D186" s="22"/>
    </row>
    <row r="187" spans="1:4" x14ac:dyDescent="0.25">
      <c r="A187" s="17">
        <f t="shared" si="5"/>
        <v>43555</v>
      </c>
      <c r="B187" s="22">
        <v>2.8</v>
      </c>
      <c r="C187" s="22">
        <v>2.92</v>
      </c>
      <c r="D187" s="22"/>
    </row>
    <row r="188" spans="1:4" x14ac:dyDescent="0.25">
      <c r="A188" s="17">
        <f t="shared" si="5"/>
        <v>43585</v>
      </c>
      <c r="B188" s="22">
        <v>2.76</v>
      </c>
      <c r="C188" s="22">
        <v>2.86</v>
      </c>
      <c r="D188" s="22"/>
    </row>
    <row r="189" spans="1:4" x14ac:dyDescent="0.25">
      <c r="A189" s="17">
        <f t="shared" si="5"/>
        <v>43616</v>
      </c>
      <c r="B189" s="22">
        <v>2.75</v>
      </c>
      <c r="C189" s="22">
        <v>2.82</v>
      </c>
      <c r="D189" s="22"/>
    </row>
    <row r="190" spans="1:4" x14ac:dyDescent="0.25">
      <c r="A190" s="17">
        <f t="shared" si="5"/>
        <v>43646</v>
      </c>
      <c r="B190" s="22">
        <v>2.71</v>
      </c>
      <c r="C190" s="22">
        <v>2.76</v>
      </c>
      <c r="D190" s="22"/>
    </row>
    <row r="191" spans="1:4" x14ac:dyDescent="0.25">
      <c r="A191" s="17">
        <f t="shared" si="5"/>
        <v>43677</v>
      </c>
      <c r="B191" s="22">
        <v>2.65</v>
      </c>
      <c r="C191" s="22">
        <v>2.69</v>
      </c>
      <c r="D191" s="22"/>
    </row>
    <row r="192" spans="1:4" x14ac:dyDescent="0.25">
      <c r="A192" s="17">
        <f t="shared" si="5"/>
        <v>43708</v>
      </c>
      <c r="B192" s="22">
        <v>2.61</v>
      </c>
      <c r="C192" s="22">
        <v>2.64</v>
      </c>
      <c r="D192" s="22"/>
    </row>
    <row r="193" spans="1:6" x14ac:dyDescent="0.25">
      <c r="A193" s="17">
        <f t="shared" si="5"/>
        <v>43738</v>
      </c>
      <c r="B193" s="22">
        <v>2.4900000000000002</v>
      </c>
      <c r="C193" s="22">
        <v>2.4900000000000002</v>
      </c>
      <c r="D193" s="22"/>
    </row>
    <row r="194" spans="1:6" x14ac:dyDescent="0.25">
      <c r="A194" s="17">
        <f t="shared" si="5"/>
        <v>43769</v>
      </c>
      <c r="B194" s="22">
        <v>2.42</v>
      </c>
      <c r="C194" s="22">
        <v>2.4</v>
      </c>
      <c r="D194" s="22"/>
    </row>
    <row r="195" spans="1:6" x14ac:dyDescent="0.25">
      <c r="A195" s="17">
        <f t="shared" si="5"/>
        <v>43799</v>
      </c>
      <c r="B195" s="22">
        <v>2.38</v>
      </c>
      <c r="C195" s="22">
        <v>2.36</v>
      </c>
      <c r="D195" s="22"/>
    </row>
    <row r="196" spans="1:6" x14ac:dyDescent="0.25">
      <c r="A196" s="17">
        <f t="shared" si="5"/>
        <v>43830</v>
      </c>
      <c r="B196" s="22">
        <v>2.35</v>
      </c>
      <c r="C196" s="22">
        <v>2.35</v>
      </c>
      <c r="D196" s="22"/>
    </row>
    <row r="197" spans="1:6" x14ac:dyDescent="0.25">
      <c r="A197" s="17">
        <f t="shared" si="5"/>
        <v>43861</v>
      </c>
      <c r="B197" s="22">
        <v>2.38</v>
      </c>
      <c r="C197" s="22">
        <v>2.36</v>
      </c>
      <c r="D197" s="22">
        <f>'ČBA Hypomonitor – Cely sektor'!I7</f>
        <v>2.3608547339539832</v>
      </c>
    </row>
    <row r="198" spans="1:6" x14ac:dyDescent="0.25">
      <c r="A198" s="17">
        <f t="shared" si="5"/>
        <v>43890</v>
      </c>
      <c r="B198" s="22">
        <v>2.4300000000000002</v>
      </c>
      <c r="C198" s="22">
        <v>2.4300000000000002</v>
      </c>
      <c r="D198" s="22">
        <f>'ČBA Hypomonitor – Cely sektor'!I8</f>
        <v>2.420600617795488</v>
      </c>
    </row>
    <row r="199" spans="1:6" x14ac:dyDescent="0.25">
      <c r="A199" s="17">
        <f t="shared" si="5"/>
        <v>43921</v>
      </c>
      <c r="B199" s="22">
        <v>2.42</v>
      </c>
      <c r="C199" s="22">
        <v>2.44</v>
      </c>
      <c r="D199" s="22">
        <f>'ČBA Hypomonitor – Cely sektor'!I9</f>
        <v>2.4242578720499393</v>
      </c>
    </row>
    <row r="200" spans="1:6" x14ac:dyDescent="0.25">
      <c r="A200" s="17">
        <f>EOMONTH(A199,1)</f>
        <v>43951</v>
      </c>
      <c r="B200" s="22">
        <v>2.37</v>
      </c>
      <c r="C200" s="22">
        <v>2.38</v>
      </c>
      <c r="D200" s="22">
        <f>'ČBA Hypomonitor – Cely sektor'!I10</f>
        <v>2.3656421777732262</v>
      </c>
    </row>
    <row r="201" spans="1:6" x14ac:dyDescent="0.25">
      <c r="A201" s="17">
        <f t="shared" ref="A201:A212" si="6">EOMONTH(A200,1)</f>
        <v>43982</v>
      </c>
      <c r="B201" s="22">
        <v>2.39</v>
      </c>
      <c r="C201" s="22">
        <v>2.2999999999999998</v>
      </c>
      <c r="D201" s="22">
        <f>'ČBA Hypomonitor – Cely sektor'!I11</f>
        <v>2.2871270697682111</v>
      </c>
    </row>
    <row r="202" spans="1:6" x14ac:dyDescent="0.25">
      <c r="A202" s="17">
        <f t="shared" si="6"/>
        <v>44012</v>
      </c>
      <c r="B202" s="22">
        <v>2.2999999999999998</v>
      </c>
      <c r="C202" s="22">
        <v>2.21</v>
      </c>
      <c r="D202" s="22">
        <f>'ČBA Hypomonitor – Cely sektor'!I12</f>
        <v>2.1978509315374741</v>
      </c>
    </row>
    <row r="203" spans="1:6" x14ac:dyDescent="0.25">
      <c r="A203" s="17">
        <f t="shared" si="6"/>
        <v>44043</v>
      </c>
      <c r="B203" s="22">
        <v>2.23</v>
      </c>
      <c r="C203" s="22">
        <v>2.13</v>
      </c>
      <c r="D203" s="22">
        <f>'ČBA Hypomonitor – Cely sektor'!I13</f>
        <v>2.1358243306606695</v>
      </c>
    </row>
    <row r="204" spans="1:6" x14ac:dyDescent="0.25">
      <c r="A204" s="17">
        <f t="shared" si="6"/>
        <v>44074</v>
      </c>
      <c r="B204" s="22">
        <v>2.17</v>
      </c>
      <c r="C204" s="22">
        <v>2.1</v>
      </c>
      <c r="D204" s="22">
        <f>'ČBA Hypomonitor – Cely sektor'!I14</f>
        <v>2.1098770548904344</v>
      </c>
    </row>
    <row r="205" spans="1:6" x14ac:dyDescent="0.25">
      <c r="A205" s="17">
        <f t="shared" si="6"/>
        <v>44104</v>
      </c>
      <c r="B205" s="22">
        <v>2.12</v>
      </c>
      <c r="C205" s="22">
        <v>2.0699999999999998</v>
      </c>
      <c r="D205" s="22">
        <f>'ČBA Hypomonitor – Cely sektor'!I15</f>
        <v>2.0769697492654866</v>
      </c>
    </row>
    <row r="206" spans="1:6" ht="19.5" x14ac:dyDescent="0.3">
      <c r="A206" s="17">
        <f t="shared" si="6"/>
        <v>44135</v>
      </c>
      <c r="B206" s="22">
        <v>2.08</v>
      </c>
      <c r="C206" s="22">
        <v>2.0299999999999998</v>
      </c>
      <c r="D206" s="22">
        <f>'ČBA Hypomonitor – Cely sektor'!I16</f>
        <v>2.0355851377765015</v>
      </c>
      <c r="F206" s="39"/>
    </row>
    <row r="207" spans="1:6" x14ac:dyDescent="0.25">
      <c r="A207" s="17">
        <f t="shared" si="6"/>
        <v>44165</v>
      </c>
      <c r="B207" s="22">
        <v>2.04</v>
      </c>
      <c r="C207" s="22">
        <v>1.99</v>
      </c>
      <c r="D207" s="22">
        <f>'ČBA Hypomonitor – Cely sektor'!I17</f>
        <v>1.9929021486054639</v>
      </c>
    </row>
    <row r="208" spans="1:6" x14ac:dyDescent="0.25">
      <c r="A208" s="17">
        <f t="shared" si="6"/>
        <v>44196</v>
      </c>
      <c r="B208" s="22">
        <v>2.0099999999999998</v>
      </c>
      <c r="C208" s="22">
        <v>1.96</v>
      </c>
      <c r="D208" s="22">
        <f>'ČBA Hypomonitor – Cely sektor'!I18</f>
        <v>1.9747751950333787</v>
      </c>
    </row>
    <row r="209" spans="1:6" x14ac:dyDescent="0.25">
      <c r="A209" s="17">
        <f t="shared" si="6"/>
        <v>44227</v>
      </c>
      <c r="B209" s="22">
        <v>1.99</v>
      </c>
      <c r="C209" s="22">
        <v>1.93</v>
      </c>
      <c r="D209" s="22">
        <f>'ČBA Hypomonitor – Cely sektor'!I19</f>
        <v>1.9504859507856065</v>
      </c>
    </row>
    <row r="210" spans="1:6" x14ac:dyDescent="0.25">
      <c r="A210" s="17">
        <f t="shared" si="6"/>
        <v>44255</v>
      </c>
      <c r="B210" s="22">
        <v>1.99</v>
      </c>
      <c r="C210" s="22">
        <v>1.94</v>
      </c>
      <c r="D210" s="22">
        <f>'ČBA Hypomonitor – Cely sektor'!I20</f>
        <v>1.9513851682325805</v>
      </c>
    </row>
    <row r="211" spans="1:6" x14ac:dyDescent="0.25">
      <c r="A211" s="17">
        <f t="shared" si="6"/>
        <v>44286</v>
      </c>
      <c r="B211" s="22">
        <v>1.98</v>
      </c>
      <c r="C211" s="22">
        <v>1.95</v>
      </c>
      <c r="D211" s="22">
        <f>'ČBA Hypomonitor – Cely sektor'!I21</f>
        <v>1.9643209636773027</v>
      </c>
    </row>
    <row r="212" spans="1:6" x14ac:dyDescent="0.25">
      <c r="A212" s="17">
        <f t="shared" si="6"/>
        <v>44316</v>
      </c>
      <c r="B212" s="22">
        <v>2.0099999999999998</v>
      </c>
      <c r="C212" s="22">
        <v>1.99</v>
      </c>
      <c r="D212" s="22">
        <f>'ČBA Hypomonitor – Cely sektor'!I22</f>
        <v>1.9980247855358573</v>
      </c>
    </row>
    <row r="213" spans="1:6" x14ac:dyDescent="0.25">
      <c r="A213" s="17">
        <f>EOMONTH(A212,1)</f>
        <v>44347</v>
      </c>
      <c r="B213" s="22">
        <v>2.06</v>
      </c>
      <c r="C213" s="22">
        <v>2.0499999999999998</v>
      </c>
      <c r="D213" s="22">
        <f>'ČBA Hypomonitor – Cely sektor'!I23</f>
        <v>2.0700934285896042</v>
      </c>
    </row>
    <row r="214" spans="1:6" x14ac:dyDescent="0.25">
      <c r="A214" s="17">
        <f t="shared" ref="A214:A257" si="7">EOMONTH(A213,1)</f>
        <v>44377</v>
      </c>
      <c r="B214" s="22">
        <v>2.12</v>
      </c>
      <c r="C214" s="22">
        <v>2.13</v>
      </c>
      <c r="D214" s="22">
        <f>'ČBA Hypomonitor – Cely sektor'!I24</f>
        <v>2.1341830259123373</v>
      </c>
    </row>
    <row r="215" spans="1:6" x14ac:dyDescent="0.25">
      <c r="A215" s="17">
        <f t="shared" si="7"/>
        <v>44408</v>
      </c>
      <c r="B215" s="22">
        <v>2.2000000000000002</v>
      </c>
      <c r="C215" s="22">
        <v>2.2200000000000002</v>
      </c>
      <c r="D215" s="22">
        <f>'ČBA Hypomonitor – Cely sektor'!I25</f>
        <v>2.2212618413409753</v>
      </c>
    </row>
    <row r="216" spans="1:6" x14ac:dyDescent="0.25">
      <c r="A216" s="17">
        <f t="shared" si="7"/>
        <v>44439</v>
      </c>
      <c r="B216" s="22">
        <v>2.27</v>
      </c>
      <c r="C216" s="22">
        <v>2.31</v>
      </c>
      <c r="D216" s="22">
        <f>'ČBA Hypomonitor – Cely sektor'!I26</f>
        <v>2.3153304615078834</v>
      </c>
    </row>
    <row r="217" spans="1:6" ht="19.5" x14ac:dyDescent="0.3">
      <c r="A217" s="17">
        <f t="shared" si="7"/>
        <v>44469</v>
      </c>
      <c r="B217" s="22">
        <v>2.37</v>
      </c>
      <c r="C217" s="22">
        <v>2.42</v>
      </c>
      <c r="D217" s="22">
        <f>'ČBA Hypomonitor – Cely sektor'!I27</f>
        <v>2.4302008435003519</v>
      </c>
      <c r="F217" s="39" t="s">
        <v>52</v>
      </c>
    </row>
    <row r="218" spans="1:6" x14ac:dyDescent="0.25">
      <c r="A218" s="17">
        <f t="shared" si="7"/>
        <v>44500</v>
      </c>
      <c r="B218" s="18">
        <v>2.48</v>
      </c>
      <c r="C218" s="22">
        <v>2.54</v>
      </c>
      <c r="D218" s="22">
        <f>'ČBA Hypomonitor – Cely sektor'!I28</f>
        <v>2.5422964195124065</v>
      </c>
    </row>
    <row r="219" spans="1:6" x14ac:dyDescent="0.25">
      <c r="A219" s="17">
        <f t="shared" si="7"/>
        <v>44530</v>
      </c>
      <c r="B219" s="18">
        <v>2.63</v>
      </c>
      <c r="C219" s="22">
        <v>2.71</v>
      </c>
      <c r="D219" s="22">
        <f>'ČBA Hypomonitor – Cely sektor'!I29</f>
        <v>2.7026796741586585</v>
      </c>
    </row>
    <row r="220" spans="1:6" x14ac:dyDescent="0.25">
      <c r="A220" s="17">
        <f t="shared" si="7"/>
        <v>44561</v>
      </c>
      <c r="B220" s="18">
        <v>2.85</v>
      </c>
      <c r="C220" s="22">
        <v>3.01</v>
      </c>
      <c r="D220" s="22">
        <f>'ČBA Hypomonitor – Cely sektor'!I30</f>
        <v>2.9970672731181733</v>
      </c>
    </row>
    <row r="221" spans="1:6" x14ac:dyDescent="0.25">
      <c r="A221" s="17">
        <f t="shared" si="7"/>
        <v>44592</v>
      </c>
      <c r="B221" s="22">
        <v>3.1582894466374998</v>
      </c>
      <c r="C221" s="22">
        <v>3.4</v>
      </c>
      <c r="D221" s="22">
        <f>'ČBA Hypomonitor – Cely sektor'!I31</f>
        <v>3.3861847190609131</v>
      </c>
    </row>
    <row r="222" spans="1:6" x14ac:dyDescent="0.25">
      <c r="A222" s="17">
        <f t="shared" si="7"/>
        <v>44620</v>
      </c>
      <c r="B222" s="22">
        <v>3.4608775319083924</v>
      </c>
      <c r="C222" s="18">
        <v>3.85</v>
      </c>
      <c r="D222" s="22">
        <f>'ČBA Hypomonitor – Cely sektor'!I32</f>
        <v>3.8364811917760142</v>
      </c>
    </row>
    <row r="223" spans="1:6" x14ac:dyDescent="0.25">
      <c r="A223" s="17">
        <f t="shared" si="7"/>
        <v>44651</v>
      </c>
      <c r="B223" s="22">
        <v>3.7293409692301851</v>
      </c>
      <c r="C223" s="18">
        <v>4.1900000000000004</v>
      </c>
      <c r="D223" s="22">
        <f>'ČBA Hypomonitor – Cely sektor'!I33</f>
        <v>4.1493708136598295</v>
      </c>
    </row>
    <row r="224" spans="1:6" x14ac:dyDescent="0.25">
      <c r="A224" s="17">
        <f t="shared" si="7"/>
        <v>44681</v>
      </c>
      <c r="B224" s="22">
        <v>3.8616302777548608</v>
      </c>
      <c r="C224" s="18">
        <v>4.42</v>
      </c>
      <c r="D224" s="22">
        <f>'ČBA Hypomonitor – Cely sektor'!I34</f>
        <v>4.3925788665237064</v>
      </c>
    </row>
    <row r="225" spans="1:7" x14ac:dyDescent="0.25">
      <c r="A225" s="17">
        <f t="shared" si="7"/>
        <v>44712</v>
      </c>
      <c r="B225" s="22">
        <v>4.0367846805109453</v>
      </c>
      <c r="C225" s="18">
        <v>4.67</v>
      </c>
      <c r="D225" s="22">
        <f>'ČBA Hypomonitor – Cely sektor'!I35</f>
        <v>4.6359934964102996</v>
      </c>
    </row>
    <row r="226" spans="1:7" x14ac:dyDescent="0.25">
      <c r="A226" s="17">
        <f t="shared" si="7"/>
        <v>44742</v>
      </c>
      <c r="B226" s="22">
        <v>4.2574378852823562</v>
      </c>
      <c r="C226" s="18">
        <v>5.05</v>
      </c>
      <c r="D226" s="22">
        <f>'ČBA Hypomonitor – Cely sektor'!I36</f>
        <v>5.0126572238264151</v>
      </c>
    </row>
    <row r="227" spans="1:7" x14ac:dyDescent="0.25">
      <c r="A227" s="17">
        <f t="shared" si="7"/>
        <v>44773</v>
      </c>
      <c r="B227" s="22">
        <v>4.5303590013563948</v>
      </c>
      <c r="C227" s="18">
        <v>5.49</v>
      </c>
      <c r="D227" s="22">
        <f>'ČBA Hypomonitor – Cely sektor'!I37</f>
        <v>5.4227717182026351</v>
      </c>
    </row>
    <row r="228" spans="1:7" x14ac:dyDescent="0.25">
      <c r="A228" s="17">
        <f t="shared" si="7"/>
        <v>44804</v>
      </c>
      <c r="B228" s="22">
        <v>4.5490227869949074</v>
      </c>
      <c r="C228" s="18">
        <v>5.85</v>
      </c>
      <c r="D228" s="22">
        <f>'ČBA Hypomonitor – Cely sektor'!I38</f>
        <v>5.7609349188184442</v>
      </c>
    </row>
    <row r="229" spans="1:7" x14ac:dyDescent="0.25">
      <c r="A229" s="17">
        <f t="shared" si="7"/>
        <v>44834</v>
      </c>
      <c r="B229" s="22">
        <v>4.6412010387459866</v>
      </c>
      <c r="C229" s="18">
        <v>5.91</v>
      </c>
      <c r="D229" s="22">
        <f>'ČBA Hypomonitor – Cely sektor'!I39</f>
        <v>5.8256281095178499</v>
      </c>
    </row>
    <row r="230" spans="1:7" x14ac:dyDescent="0.25">
      <c r="A230" s="17">
        <f t="shared" si="7"/>
        <v>44865</v>
      </c>
      <c r="B230" s="22">
        <v>4.6286907737686622</v>
      </c>
      <c r="C230" s="18">
        <v>5.97</v>
      </c>
      <c r="D230" s="22">
        <f>'ČBA Hypomonitor – Cely sektor'!I40</f>
        <v>5.8574535963610073</v>
      </c>
    </row>
    <row r="231" spans="1:7" x14ac:dyDescent="0.25">
      <c r="A231" s="17">
        <f t="shared" si="7"/>
        <v>44895</v>
      </c>
      <c r="B231" s="22">
        <v>4.6084614708560707</v>
      </c>
      <c r="C231" s="18">
        <v>6.07</v>
      </c>
      <c r="D231" s="22">
        <f>'ČBA Hypomonitor – Cely sektor'!I41</f>
        <v>5.9633147998238929</v>
      </c>
    </row>
    <row r="232" spans="1:7" x14ac:dyDescent="0.25">
      <c r="A232" s="17">
        <f t="shared" si="7"/>
        <v>44926</v>
      </c>
      <c r="B232" s="22">
        <v>4.6757934562806787</v>
      </c>
      <c r="C232" s="18">
        <v>6.08</v>
      </c>
      <c r="D232" s="22">
        <f>'ČBA Hypomonitor – Cely sektor'!I42</f>
        <v>5.9827677270901871</v>
      </c>
    </row>
    <row r="233" spans="1:7" x14ac:dyDescent="0.25">
      <c r="A233" s="17">
        <f t="shared" si="7"/>
        <v>44957</v>
      </c>
      <c r="B233" s="22">
        <v>4.8597768933592995</v>
      </c>
      <c r="C233" s="18">
        <v>6.03</v>
      </c>
      <c r="D233" s="22">
        <f>'ČBA Hypomonitor – Cely sektor'!I43</f>
        <v>5.9276595592692702</v>
      </c>
      <c r="G233" s="36"/>
    </row>
    <row r="234" spans="1:7" x14ac:dyDescent="0.25">
      <c r="A234" s="17">
        <f t="shared" si="7"/>
        <v>44985</v>
      </c>
      <c r="B234" s="22">
        <v>5.0236104113834363</v>
      </c>
      <c r="C234" s="18">
        <v>5.98</v>
      </c>
      <c r="D234" s="22">
        <f>'ČBA Hypomonitor – Cely sektor'!I44</f>
        <v>5.8953614304893938</v>
      </c>
      <c r="F234" s="36" t="s">
        <v>53</v>
      </c>
    </row>
    <row r="235" spans="1:7" x14ac:dyDescent="0.25">
      <c r="A235" s="17">
        <f t="shared" si="7"/>
        <v>45016</v>
      </c>
      <c r="B235" s="22">
        <v>5.1517541964492377</v>
      </c>
      <c r="C235" s="18">
        <v>5.94</v>
      </c>
      <c r="D235" s="22">
        <f>'ČBA Hypomonitor – Cely sektor'!I45</f>
        <v>5.8606686114000972</v>
      </c>
    </row>
    <row r="236" spans="1:7" x14ac:dyDescent="0.25">
      <c r="A236" s="17">
        <f t="shared" si="7"/>
        <v>45046</v>
      </c>
      <c r="B236" s="22">
        <v>5.2702801630212814</v>
      </c>
      <c r="C236" s="18">
        <v>5.98</v>
      </c>
      <c r="D236" s="22">
        <f>'ČBA Hypomonitor – Cely sektor'!I46</f>
        <v>5.8897134025736602</v>
      </c>
    </row>
    <row r="237" spans="1:7" ht="19.5" x14ac:dyDescent="0.3">
      <c r="A237" s="17">
        <f t="shared" si="7"/>
        <v>45077</v>
      </c>
      <c r="B237" s="22">
        <v>5.2842184948432376</v>
      </c>
      <c r="C237" s="18">
        <v>5.99</v>
      </c>
      <c r="D237" s="22">
        <f>'ČBA Hypomonitor – Cely sektor'!I47</f>
        <v>5.8986681493522539</v>
      </c>
      <c r="F237" s="39" t="s">
        <v>24</v>
      </c>
    </row>
    <row r="238" spans="1:7" x14ac:dyDescent="0.25">
      <c r="A238" s="17">
        <f t="shared" si="7"/>
        <v>45107</v>
      </c>
      <c r="B238" s="22">
        <v>5.3493612211919537</v>
      </c>
      <c r="C238" s="18">
        <v>5.96</v>
      </c>
      <c r="D238" s="22">
        <f>'ČBA Hypomonitor – Cely sektor'!I48</f>
        <v>5.8600236855699182</v>
      </c>
    </row>
    <row r="239" spans="1:7" x14ac:dyDescent="0.25">
      <c r="A239" s="17">
        <f t="shared" si="7"/>
        <v>45138</v>
      </c>
      <c r="B239" s="22">
        <v>5.3478321809295428</v>
      </c>
      <c r="C239" s="18">
        <v>5.9</v>
      </c>
      <c r="D239" s="22">
        <f>'ČBA Hypomonitor – Cely sektor'!I49</f>
        <v>5.8007670973456191</v>
      </c>
    </row>
    <row r="240" spans="1:7" x14ac:dyDescent="0.25">
      <c r="A240" s="17">
        <f t="shared" si="7"/>
        <v>45169</v>
      </c>
      <c r="B240" s="22">
        <v>5.3620465043440459</v>
      </c>
      <c r="C240" s="18">
        <v>5.87</v>
      </c>
      <c r="D240" s="22">
        <f>'ČBA Hypomonitor – Cely sektor'!I50</f>
        <v>5.7838288068002344</v>
      </c>
    </row>
    <row r="241" spans="1:7" x14ac:dyDescent="0.25">
      <c r="A241" s="17">
        <f t="shared" si="7"/>
        <v>45199</v>
      </c>
      <c r="B241" s="22">
        <v>5.3690566390283827</v>
      </c>
      <c r="C241" s="18">
        <v>5.83</v>
      </c>
      <c r="D241" s="22">
        <f>'ČBA Hypomonitor – Cely sektor'!I51</f>
        <v>5.7351580350971441</v>
      </c>
    </row>
    <row r="242" spans="1:7" x14ac:dyDescent="0.25">
      <c r="A242" s="17">
        <f t="shared" si="7"/>
        <v>45230</v>
      </c>
      <c r="B242" s="22">
        <v>5.3071807203767314</v>
      </c>
      <c r="C242" s="18">
        <v>5.79</v>
      </c>
      <c r="D242" s="22">
        <f>'ČBA Hypomonitor – Cely sektor'!I52</f>
        <v>5.7058128330630637</v>
      </c>
    </row>
    <row r="243" spans="1:7" x14ac:dyDescent="0.25">
      <c r="A243" s="17">
        <f t="shared" si="7"/>
        <v>45260</v>
      </c>
      <c r="B243" s="22">
        <v>5.3094525695056189</v>
      </c>
      <c r="C243" s="18">
        <v>5.76</v>
      </c>
      <c r="D243" s="22">
        <f>'ČBA Hypomonitor – Cely sektor'!I53</f>
        <v>5.6731400825886826</v>
      </c>
    </row>
    <row r="244" spans="1:7" x14ac:dyDescent="0.25">
      <c r="A244" s="17">
        <f t="shared" si="7"/>
        <v>45291</v>
      </c>
      <c r="B244" s="22">
        <v>5.3063990799709737</v>
      </c>
      <c r="C244" s="18">
        <v>5.73</v>
      </c>
      <c r="D244" s="22">
        <f>'ČBA Hypomonitor – Cely sektor'!I54</f>
        <v>5.6457167774453554</v>
      </c>
    </row>
    <row r="245" spans="1:7" x14ac:dyDescent="0.25">
      <c r="A245" s="17">
        <f t="shared" si="7"/>
        <v>45322</v>
      </c>
      <c r="B245" s="22">
        <v>5.124567954304875</v>
      </c>
      <c r="C245" s="18">
        <v>5.62</v>
      </c>
      <c r="D245" s="22">
        <f>'ČBA Hypomonitor – Cely sektor'!I55</f>
        <v>5.5356322645389273</v>
      </c>
    </row>
    <row r="246" spans="1:7" x14ac:dyDescent="0.25">
      <c r="A246" s="17">
        <f t="shared" si="7"/>
        <v>45351</v>
      </c>
      <c r="B246" s="22">
        <v>5.0792498981672827</v>
      </c>
      <c r="C246" s="18">
        <v>5.46</v>
      </c>
      <c r="D246" s="22">
        <f>'ČBA Hypomonitor – Cely sektor'!I56</f>
        <v>5.3609233299649048</v>
      </c>
    </row>
    <row r="247" spans="1:7" x14ac:dyDescent="0.25">
      <c r="A247" s="17">
        <f t="shared" si="7"/>
        <v>45382</v>
      </c>
      <c r="B247" s="22">
        <v>5.0505150125403517</v>
      </c>
      <c r="C247" s="18">
        <v>5.29</v>
      </c>
      <c r="D247" s="22">
        <f>'ČBA Hypomonitor – Cely sektor'!I57</f>
        <v>5.1933907606478709</v>
      </c>
    </row>
    <row r="248" spans="1:7" x14ac:dyDescent="0.25">
      <c r="A248" s="17">
        <f t="shared" si="7"/>
        <v>45412</v>
      </c>
      <c r="B248" s="22">
        <v>4.9266316805437214</v>
      </c>
      <c r="C248" s="18">
        <v>5.19</v>
      </c>
      <c r="D248" s="22">
        <f>'ČBA Hypomonitor – Cely sektor'!I58</f>
        <v>5.0937423369400676</v>
      </c>
    </row>
    <row r="249" spans="1:7" x14ac:dyDescent="0.25">
      <c r="A249" s="17">
        <f t="shared" si="7"/>
        <v>45443</v>
      </c>
      <c r="B249" s="22">
        <v>4.9013880381698716</v>
      </c>
      <c r="C249" s="18">
        <v>5.15</v>
      </c>
      <c r="D249" s="22">
        <f>'ČBA Hypomonitor – Cely sektor'!I59</f>
        <v>5.0646526278622579</v>
      </c>
    </row>
    <row r="250" spans="1:7" x14ac:dyDescent="0.25">
      <c r="A250" s="17">
        <f t="shared" si="7"/>
        <v>45473</v>
      </c>
      <c r="B250" s="22">
        <v>4.9155111894942998</v>
      </c>
      <c r="C250" s="18">
        <v>5.14</v>
      </c>
      <c r="D250" s="22">
        <f>'ČBA Hypomonitor – Cely sektor'!I60</f>
        <v>5.0533845488285642</v>
      </c>
    </row>
    <row r="251" spans="1:7" x14ac:dyDescent="0.25">
      <c r="A251" s="17">
        <f t="shared" si="7"/>
        <v>45504</v>
      </c>
      <c r="B251" s="22">
        <v>4.946299452405345</v>
      </c>
      <c r="C251" s="18">
        <v>5.17</v>
      </c>
      <c r="D251" s="22">
        <f>'ČBA Hypomonitor – Cely sektor'!I61</f>
        <v>5.0672026969385264</v>
      </c>
    </row>
    <row r="252" spans="1:7" x14ac:dyDescent="0.25">
      <c r="A252" s="17">
        <f t="shared" si="7"/>
        <v>45535</v>
      </c>
      <c r="B252" s="22">
        <v>4.9330825704343413</v>
      </c>
      <c r="C252" s="18">
        <v>5.07</v>
      </c>
      <c r="D252" s="22">
        <f>'ČBA Hypomonitor – Cely sektor'!I62</f>
        <v>4.9804266544801346</v>
      </c>
    </row>
    <row r="253" spans="1:7" x14ac:dyDescent="0.25">
      <c r="A253" s="17">
        <f t="shared" si="7"/>
        <v>45565</v>
      </c>
      <c r="B253" s="22">
        <v>4.8590178714720764</v>
      </c>
      <c r="C253" s="18">
        <v>5.05</v>
      </c>
      <c r="D253" s="22">
        <f>'ČBA Hypomonitor – Cely sektor'!I63</f>
        <v>4.9565742930206458</v>
      </c>
      <c r="F253" s="36" t="s">
        <v>39</v>
      </c>
      <c r="G253" s="36"/>
    </row>
    <row r="254" spans="1:7" x14ac:dyDescent="0.25">
      <c r="A254" s="17">
        <f t="shared" si="7"/>
        <v>45596</v>
      </c>
      <c r="B254" s="22">
        <v>4.7674284038600581</v>
      </c>
      <c r="C254" s="18">
        <v>4.9800000000000004</v>
      </c>
      <c r="D254" s="22">
        <f>'ČBA Hypomonitor – Cely sektor'!I64</f>
        <v>4.8972764236054527</v>
      </c>
    </row>
    <row r="255" spans="1:7" x14ac:dyDescent="0.25">
      <c r="A255" s="17">
        <f t="shared" si="7"/>
        <v>45626</v>
      </c>
      <c r="B255" s="22">
        <v>4.6918890164556828</v>
      </c>
      <c r="C255" s="18">
        <v>4.93</v>
      </c>
      <c r="D255" s="22">
        <f>'ČBA Hypomonitor – Cely sektor'!I65</f>
        <v>4.850684979989766</v>
      </c>
    </row>
    <row r="256" spans="1:7" x14ac:dyDescent="0.25">
      <c r="A256" s="17">
        <f t="shared" si="7"/>
        <v>45657</v>
      </c>
      <c r="B256" s="22">
        <v>4.630464358234561</v>
      </c>
      <c r="C256" s="18">
        <v>4.88</v>
      </c>
      <c r="D256" s="22">
        <f>'ČBA Hypomonitor – Cely sektor'!I66</f>
        <v>4.8037479842239241</v>
      </c>
    </row>
    <row r="257" spans="1:4" x14ac:dyDescent="0.25">
      <c r="A257" s="17">
        <f t="shared" si="7"/>
        <v>45688</v>
      </c>
      <c r="D257" s="92">
        <f>'ČBA Hypomonitor – Cely sektor'!I67</f>
        <v>4.7784423684096673</v>
      </c>
    </row>
    <row r="258" spans="1:4" x14ac:dyDescent="0.25"/>
    <row r="259" spans="1:4" x14ac:dyDescent="0.25"/>
    <row r="260" spans="1:4" x14ac:dyDescent="0.25"/>
    <row r="261" spans="1:4" x14ac:dyDescent="0.25"/>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5"/>
  <sheetViews>
    <sheetView showGridLines="0" zoomScaleNormal="100" workbookViewId="0">
      <selection activeCell="B2" sqref="B2"/>
    </sheetView>
  </sheetViews>
  <sheetFormatPr defaultColWidth="0" defaultRowHeight="15" zeroHeight="1" x14ac:dyDescent="0.25"/>
  <cols>
    <col min="1" max="1" width="8.85546875" customWidth="1"/>
    <col min="2" max="2" width="10.5703125" bestFit="1" customWidth="1"/>
    <col min="3" max="4" width="8.85546875" customWidth="1"/>
    <col min="5" max="5" width="10.42578125" customWidth="1"/>
    <col min="6" max="8" width="8.85546875" customWidth="1"/>
    <col min="9" max="9" width="1.140625" customWidth="1"/>
    <col min="10" max="12" width="8.85546875" customWidth="1"/>
    <col min="13" max="13" width="10.42578125" customWidth="1"/>
    <col min="14" max="16" width="8.85546875" customWidth="1"/>
    <col min="17" max="17" width="2" customWidth="1"/>
    <col min="18" max="16384" width="8.85546875" hidden="1"/>
  </cols>
  <sheetData>
    <row r="1" spans="2:16" x14ac:dyDescent="0.25"/>
    <row r="2" spans="2:16" x14ac:dyDescent="0.25"/>
    <row r="3" spans="2:16" ht="23.1" customHeight="1" x14ac:dyDescent="0.3">
      <c r="B3" s="81"/>
      <c r="C3" s="82" t="s">
        <v>42</v>
      </c>
      <c r="D3" s="81"/>
      <c r="E3" s="81"/>
      <c r="F3" s="81"/>
      <c r="G3" s="81"/>
      <c r="H3" s="81"/>
      <c r="J3" s="83"/>
      <c r="K3" s="84" t="s">
        <v>40</v>
      </c>
      <c r="L3" s="83"/>
      <c r="M3" s="83"/>
      <c r="N3" s="83"/>
      <c r="O3" s="83"/>
      <c r="P3" s="83"/>
    </row>
    <row r="4" spans="2:16" x14ac:dyDescent="0.25"/>
    <row r="5" spans="2:16" s="18" customFormat="1" ht="58.35" customHeight="1" x14ac:dyDescent="0.25">
      <c r="C5" s="99" t="s">
        <v>41</v>
      </c>
      <c r="D5" s="104" t="s">
        <v>44</v>
      </c>
      <c r="E5" s="105" t="s">
        <v>45</v>
      </c>
      <c r="F5" s="3"/>
      <c r="G5" s="3"/>
      <c r="H5" s="3"/>
      <c r="I5" s="3"/>
      <c r="J5" s="3"/>
      <c r="K5" s="99" t="s">
        <v>41</v>
      </c>
      <c r="L5" s="104" t="s">
        <v>44</v>
      </c>
      <c r="M5" s="105" t="s">
        <v>45</v>
      </c>
    </row>
    <row r="6" spans="2:16" x14ac:dyDescent="0.25">
      <c r="B6" s="78">
        <v>44196</v>
      </c>
      <c r="C6" s="86">
        <f>ROUND(SUM('ČBA Hypomonitor – Cely sektor'!C7:C18),1)</f>
        <v>312.5</v>
      </c>
      <c r="D6" s="100">
        <f>ROUND(SUM('ČBA Hypomonitor – Cely sektor'!G7:G18),1)</f>
        <v>224</v>
      </c>
      <c r="E6" s="86">
        <f>ROUND(SUM('ČBA Hypomonitor – Cely sektor'!W7:W18)+SUM('ČBA Hypomonitor – Cely sektor'!AA7:AA18),1)</f>
        <v>88.5</v>
      </c>
      <c r="F6" s="22"/>
      <c r="G6" s="22"/>
      <c r="H6" s="18"/>
      <c r="I6" s="18"/>
      <c r="J6" s="87">
        <v>44196</v>
      </c>
      <c r="K6" s="90">
        <f>SUM('ČBA Hypomonitor – Cely sektor'!B7:B18)</f>
        <v>118285</v>
      </c>
      <c r="L6" s="101">
        <f>SUM('ČBA Hypomonitor – Cely sektor'!F7:F18)</f>
        <v>80796</v>
      </c>
      <c r="M6" s="90">
        <f>SUM('ČBA Hypomonitor – Cely sektor'!V7:V18)+SUM('ČBA Hypomonitor – Cely sektor'!Z7:Z18)</f>
        <v>37489</v>
      </c>
      <c r="N6" s="76"/>
      <c r="P6" s="79"/>
    </row>
    <row r="7" spans="2:16" x14ac:dyDescent="0.25">
      <c r="B7" s="78">
        <f>EOMONTH(B6,12)</f>
        <v>44561</v>
      </c>
      <c r="C7" s="86">
        <f>ROUND(SUM('ČBA Hypomonitor – Cely sektor'!C19:C30),1)</f>
        <v>541.29999999999995</v>
      </c>
      <c r="D7" s="100">
        <f>ROUND(SUM('ČBA Hypomonitor – Cely sektor'!G19:G30),1)</f>
        <v>379.2</v>
      </c>
      <c r="E7" s="86">
        <f>ROUND(SUM('ČBA Hypomonitor – Cely sektor'!W19:W30)+SUM('ČBA Hypomonitor – Cely sektor'!AA19:AA30),1)</f>
        <v>162.1</v>
      </c>
      <c r="F7" s="22"/>
      <c r="G7" s="22"/>
      <c r="H7" s="18"/>
      <c r="I7" s="18"/>
      <c r="J7" s="87">
        <f>EOMONTH(J6,12)</f>
        <v>44561</v>
      </c>
      <c r="K7" s="90">
        <f>SUM('ČBA Hypomonitor – Cely sektor'!B19:B30)</f>
        <v>177870</v>
      </c>
      <c r="L7" s="101">
        <f>SUM('ČBA Hypomonitor – Cely sektor'!F19:F30)</f>
        <v>114320</v>
      </c>
      <c r="M7" s="90">
        <f>SUM('ČBA Hypomonitor – Cely sektor'!V19:V30)+SUM('ČBA Hypomonitor – Cely sektor'!Z19:Z30)</f>
        <v>63550</v>
      </c>
      <c r="N7" s="79"/>
      <c r="P7" s="76"/>
    </row>
    <row r="8" spans="2:16" x14ac:dyDescent="0.25">
      <c r="B8" s="78">
        <f>EOMONTH(B7,12)</f>
        <v>44926</v>
      </c>
      <c r="C8" s="86">
        <f>ROUND(SUM('ČBA Hypomonitor – Cely sektor'!C31:C42),1)</f>
        <v>197.1</v>
      </c>
      <c r="D8" s="100">
        <f>ROUND(SUM('ČBA Hypomonitor – Cely sektor'!G31:G42),1)</f>
        <v>162.19999999999999</v>
      </c>
      <c r="E8" s="86">
        <f>ROUND(SUM('ČBA Hypomonitor – Cely sektor'!W31:W42)+SUM('ČBA Hypomonitor – Cely sektor'!AA31:AA42),1)</f>
        <v>34.9</v>
      </c>
      <c r="F8" s="22"/>
      <c r="G8" s="22"/>
      <c r="H8" s="18"/>
      <c r="I8" s="18"/>
      <c r="J8" s="87">
        <f>EOMONTH(J7,12)</f>
        <v>44926</v>
      </c>
      <c r="K8" s="90">
        <f>SUM('ČBA Hypomonitor – Cely sektor'!B31:B42)</f>
        <v>65985</v>
      </c>
      <c r="L8" s="101">
        <f>SUM('ČBA Hypomonitor – Cely sektor'!F31:F42)</f>
        <v>50769</v>
      </c>
      <c r="M8" s="90">
        <f>SUM('ČBA Hypomonitor – Cely sektor'!V31:V42)+SUM('ČBA Hypomonitor – Cely sektor'!Z31:Z42)</f>
        <v>15216</v>
      </c>
      <c r="N8" s="76"/>
      <c r="P8" s="79"/>
    </row>
    <row r="9" spans="2:16" x14ac:dyDescent="0.25">
      <c r="B9" s="78">
        <f>EOMONTH(B8,12)</f>
        <v>45291</v>
      </c>
      <c r="C9" s="86">
        <f>ROUND(SUM('ČBA Hypomonitor – Cely sektor'!C43:C54),1)</f>
        <v>150.19999999999999</v>
      </c>
      <c r="D9" s="100">
        <f>ROUND(SUM('ČBA Hypomonitor – Cely sektor'!G43:G54),1)</f>
        <v>124.4</v>
      </c>
      <c r="E9" s="86">
        <f>ROUND(SUM('ČBA Hypomonitor – Cely sektor'!W43:W54)+SUM('ČBA Hypomonitor – Cely sektor'!AA43:AA54),1)</f>
        <v>25.8</v>
      </c>
      <c r="J9" s="87">
        <f>EOMONTH(J8,12)</f>
        <v>45291</v>
      </c>
      <c r="K9" s="90">
        <f>SUM('ČBA Hypomonitor – Cely sektor'!B43:B54)</f>
        <v>50771</v>
      </c>
      <c r="L9" s="101">
        <f>SUM('ČBA Hypomonitor – Cely sektor'!F43:F54)</f>
        <v>40174</v>
      </c>
      <c r="M9" s="90">
        <f>SUM('ČBA Hypomonitor – Cely sektor'!V43:V54)+SUM('ČBA Hypomonitor – Cely sektor'!Z43:Z54)</f>
        <v>10597</v>
      </c>
    </row>
    <row r="10" spans="2:16" x14ac:dyDescent="0.25">
      <c r="B10" s="102">
        <f>EOMONTH(B9,12)</f>
        <v>45657</v>
      </c>
      <c r="C10" s="100">
        <f>ROUND(SUM('ČBA Hypomonitor – Cely sektor'!C55:C66),1)</f>
        <v>275.2</v>
      </c>
      <c r="D10" s="100">
        <f>ROUND(SUM('ČBA Hypomonitor – Cely sektor'!G55:G66),1)</f>
        <v>228.1</v>
      </c>
      <c r="E10" s="100">
        <f>ROUND(SUM('ČBA Hypomonitor – Cely sektor'!W55:W66)+SUM('ČBA Hypomonitor – Cely sektor'!AA55:AA66),1)</f>
        <v>47.1</v>
      </c>
      <c r="J10" s="103">
        <f>EOMONTH(J9,12)</f>
        <v>45657</v>
      </c>
      <c r="K10" s="101">
        <f>SUM('ČBA Hypomonitor – Cely sektor'!B55:B66)</f>
        <v>77094</v>
      </c>
      <c r="L10" s="101">
        <f>SUM('ČBA Hypomonitor – Cely sektor'!F55:F66)</f>
        <v>61634</v>
      </c>
      <c r="M10" s="101">
        <f>SUM('ČBA Hypomonitor – Cely sektor'!V55:V66)+SUM('ČBA Hypomonitor – Cely sektor'!Z55:Z66)</f>
        <v>15460</v>
      </c>
    </row>
    <row r="11" spans="2:16" x14ac:dyDescent="0.25"/>
    <row r="12" spans="2:16" x14ac:dyDescent="0.25">
      <c r="C12" s="118" t="s">
        <v>43</v>
      </c>
      <c r="D12" s="118"/>
      <c r="E12" s="118"/>
      <c r="K12" s="118" t="s">
        <v>43</v>
      </c>
      <c r="L12" s="118"/>
      <c r="M12" s="118"/>
    </row>
    <row r="13" spans="2:16" x14ac:dyDescent="0.25">
      <c r="B13">
        <v>2021</v>
      </c>
      <c r="C13" s="85">
        <f t="shared" ref="C13:E16" si="0">(C7/C6-1)*100</f>
        <v>73.215999999999994</v>
      </c>
      <c r="D13" s="88">
        <f t="shared" si="0"/>
        <v>69.285714285714278</v>
      </c>
      <c r="E13" s="85">
        <f t="shared" si="0"/>
        <v>83.163841807909591</v>
      </c>
      <c r="F13" s="18"/>
      <c r="G13" s="18"/>
      <c r="H13" s="18"/>
      <c r="I13" s="18"/>
      <c r="J13" s="18">
        <v>2021</v>
      </c>
      <c r="K13" s="85">
        <f t="shared" ref="K13:M16" si="1">(K7/K6-1)*100</f>
        <v>50.37409646193516</v>
      </c>
      <c r="L13" s="88">
        <f t="shared" si="1"/>
        <v>41.492153076884989</v>
      </c>
      <c r="M13" s="85">
        <f t="shared" si="1"/>
        <v>69.516391474832616</v>
      </c>
    </row>
    <row r="14" spans="2:16" x14ac:dyDescent="0.25">
      <c r="B14" s="98">
        <v>2022</v>
      </c>
      <c r="C14" s="85">
        <f t="shared" si="0"/>
        <v>-63.587659338629223</v>
      </c>
      <c r="D14" s="88">
        <f t="shared" si="0"/>
        <v>-57.225738396624479</v>
      </c>
      <c r="E14" s="85">
        <f t="shared" si="0"/>
        <v>-78.470080197409004</v>
      </c>
      <c r="F14" s="18"/>
      <c r="G14" s="18"/>
      <c r="H14" s="18"/>
      <c r="I14" s="18"/>
      <c r="J14" s="96">
        <v>2022</v>
      </c>
      <c r="K14" s="97">
        <f t="shared" si="1"/>
        <v>-62.902681733850564</v>
      </c>
      <c r="L14" s="88">
        <f t="shared" si="1"/>
        <v>-55.590447865640314</v>
      </c>
      <c r="M14" s="97">
        <f t="shared" si="1"/>
        <v>-76.056648308418559</v>
      </c>
    </row>
    <row r="15" spans="2:16" x14ac:dyDescent="0.25">
      <c r="B15" s="98">
        <v>2023</v>
      </c>
      <c r="C15" s="97">
        <f t="shared" si="0"/>
        <v>-23.795027904616951</v>
      </c>
      <c r="D15" s="88">
        <f t="shared" si="0"/>
        <v>-23.304562268803942</v>
      </c>
      <c r="E15" s="97">
        <f t="shared" si="0"/>
        <v>-26.074498567335237</v>
      </c>
      <c r="J15" s="96">
        <v>2023</v>
      </c>
      <c r="K15" s="97">
        <f t="shared" si="1"/>
        <v>-23.056755323179512</v>
      </c>
      <c r="L15" s="88">
        <f t="shared" si="1"/>
        <v>-20.869034253186001</v>
      </c>
      <c r="M15" s="97">
        <f t="shared" si="1"/>
        <v>-30.356203995793894</v>
      </c>
    </row>
    <row r="16" spans="2:16" x14ac:dyDescent="0.25">
      <c r="B16" s="80">
        <v>2024</v>
      </c>
      <c r="C16" s="88">
        <f t="shared" si="0"/>
        <v>83.222370173102547</v>
      </c>
      <c r="D16" s="88">
        <f t="shared" si="0"/>
        <v>83.36012861736333</v>
      </c>
      <c r="E16" s="88">
        <f t="shared" si="0"/>
        <v>82.558139534883708</v>
      </c>
      <c r="J16" s="89">
        <v>2024</v>
      </c>
      <c r="K16" s="88">
        <f t="shared" si="1"/>
        <v>51.846526560438043</v>
      </c>
      <c r="L16" s="88">
        <f t="shared" si="1"/>
        <v>53.41763329516602</v>
      </c>
      <c r="M16" s="88">
        <f t="shared" si="1"/>
        <v>45.890346324431455</v>
      </c>
    </row>
    <row r="17" spans="2:10" x14ac:dyDescent="0.25"/>
    <row r="18" spans="2:10" x14ac:dyDescent="0.25">
      <c r="E18" s="77"/>
    </row>
    <row r="19" spans="2:10" ht="19.5" x14ac:dyDescent="0.3">
      <c r="B19" s="39" t="s">
        <v>42</v>
      </c>
      <c r="E19" s="77"/>
      <c r="J19" s="39" t="s">
        <v>40</v>
      </c>
    </row>
    <row r="20" spans="2:10" x14ac:dyDescent="0.25">
      <c r="E20" s="77"/>
    </row>
    <row r="21" spans="2:10" x14ac:dyDescent="0.25">
      <c r="E21" s="77"/>
    </row>
    <row r="22" spans="2:10" x14ac:dyDescent="0.25">
      <c r="E22" s="77"/>
    </row>
    <row r="23" spans="2:10" x14ac:dyDescent="0.25">
      <c r="E23" s="77"/>
    </row>
    <row r="24" spans="2:10" x14ac:dyDescent="0.25">
      <c r="E24" s="77"/>
    </row>
    <row r="25" spans="2:10" x14ac:dyDescent="0.25">
      <c r="E25" s="77"/>
    </row>
    <row r="26" spans="2:10" x14ac:dyDescent="0.25">
      <c r="E26" s="77"/>
    </row>
    <row r="27" spans="2:10" x14ac:dyDescent="0.25"/>
    <row r="28" spans="2:10" x14ac:dyDescent="0.25"/>
    <row r="29" spans="2:10" x14ac:dyDescent="0.25"/>
    <row r="30" spans="2:10" x14ac:dyDescent="0.25"/>
    <row r="31" spans="2:10" x14ac:dyDescent="0.25"/>
    <row r="32" spans="2:10" x14ac:dyDescent="0.25"/>
    <row r="33" spans="2:13" x14ac:dyDescent="0.25"/>
    <row r="34" spans="2:13" x14ac:dyDescent="0.25"/>
    <row r="35" spans="2:13" x14ac:dyDescent="0.25"/>
    <row r="36" spans="2:13" x14ac:dyDescent="0.25"/>
    <row r="37" spans="2:13" x14ac:dyDescent="0.25"/>
    <row r="38" spans="2:13" x14ac:dyDescent="0.25">
      <c r="B38" s="36" t="s">
        <v>28</v>
      </c>
      <c r="J38" s="36" t="s">
        <v>28</v>
      </c>
    </row>
    <row r="39" spans="2:13" x14ac:dyDescent="0.25"/>
    <row r="40" spans="2:13" ht="19.5" x14ac:dyDescent="0.3">
      <c r="B40" s="108" t="s">
        <v>60</v>
      </c>
      <c r="C40" s="107"/>
      <c r="D40" s="107"/>
      <c r="E40" s="107"/>
      <c r="F40" s="107"/>
      <c r="G40" s="107"/>
      <c r="H40" s="107"/>
      <c r="I40" s="107"/>
      <c r="J40" s="108" t="s">
        <v>61</v>
      </c>
      <c r="K40" s="107"/>
      <c r="L40" s="107"/>
      <c r="M40" s="107"/>
    </row>
    <row r="41" spans="2:13" ht="15.75" x14ac:dyDescent="0.25">
      <c r="B41" s="106" t="s">
        <v>59</v>
      </c>
      <c r="C41" s="107"/>
      <c r="D41" s="107"/>
      <c r="E41" s="107"/>
      <c r="F41" s="107"/>
      <c r="G41" s="107"/>
      <c r="H41" s="107"/>
      <c r="I41" s="107"/>
      <c r="J41" s="106" t="s">
        <v>59</v>
      </c>
      <c r="K41" s="107"/>
      <c r="L41" s="107"/>
      <c r="M41" s="107"/>
    </row>
    <row r="42" spans="2:13" x14ac:dyDescent="0.25">
      <c r="B42" s="109" t="s">
        <v>58</v>
      </c>
      <c r="C42" s="107"/>
      <c r="D42" s="107"/>
      <c r="E42" s="107"/>
      <c r="F42" s="107"/>
      <c r="G42" s="107"/>
      <c r="H42" s="107"/>
      <c r="I42" s="107"/>
      <c r="J42" s="109" t="s">
        <v>58</v>
      </c>
      <c r="K42" s="107"/>
      <c r="L42" s="107"/>
      <c r="M42" s="107"/>
    </row>
    <row r="43" spans="2:13" x14ac:dyDescent="0.25"/>
    <row r="44" spans="2:13" x14ac:dyDescent="0.25"/>
    <row r="45" spans="2:13" x14ac:dyDescent="0.25"/>
  </sheetData>
  <mergeCells count="2">
    <mergeCell ref="C12:E12"/>
    <mergeCell ref="K12:M12"/>
  </mergeCells>
  <pageMargins left="0.7" right="0.7" top="0.75" bottom="0.75" header="0.3" footer="0.3"/>
  <pageSetup paperSize="9" orientation="portrait" r:id="rId1"/>
  <ignoredErrors>
    <ignoredError sqref="C6:E6 C7:E7 C8:E8 K6:M8 C9:E9 K9:M9 F10:J10 C10:E10 K10:M1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69"/>
  <sheetViews>
    <sheetView showGridLines="0" zoomScale="85" zoomScaleNormal="85" workbookViewId="0">
      <pane xSplit="1" ySplit="6" topLeftCell="B52" activePane="bottomRight" state="frozen"/>
      <selection pane="topRight"/>
      <selection pane="bottomLeft"/>
      <selection pane="bottomRight" activeCell="A68" sqref="A68"/>
    </sheetView>
  </sheetViews>
  <sheetFormatPr defaultColWidth="0" defaultRowHeight="15"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x14ac:dyDescent="0.25"/>
    <row r="2" spans="1:31" ht="42.75" customHeight="1" thickBot="1" x14ac:dyDescent="0.55000000000000004">
      <c r="A2" s="37" t="s">
        <v>4</v>
      </c>
      <c r="B2" s="37"/>
      <c r="C2" s="37"/>
      <c r="D2" s="37"/>
      <c r="E2" s="37"/>
      <c r="F2" s="8"/>
    </row>
    <row r="3" spans="1:31" ht="14.25" customHeight="1" thickBot="1" x14ac:dyDescent="0.55000000000000004">
      <c r="A3" s="9"/>
      <c r="B3" s="119" t="s">
        <v>27</v>
      </c>
      <c r="C3" s="120"/>
      <c r="D3" s="120"/>
      <c r="E3" s="121"/>
      <c r="F3" s="8"/>
    </row>
    <row r="4" spans="1:31" ht="15.75" thickBot="1" x14ac:dyDescent="0.3">
      <c r="B4" s="122"/>
      <c r="C4" s="123"/>
      <c r="D4" s="123"/>
      <c r="E4" s="124"/>
      <c r="F4" s="120" t="s">
        <v>25</v>
      </c>
      <c r="G4" s="120"/>
      <c r="H4" s="120"/>
      <c r="I4" s="121"/>
      <c r="J4" s="7" t="s">
        <v>3</v>
      </c>
      <c r="K4" s="7"/>
      <c r="L4" s="7"/>
      <c r="M4" s="7"/>
      <c r="N4" s="7"/>
      <c r="O4" s="7"/>
      <c r="P4" s="7"/>
      <c r="Q4" s="7"/>
      <c r="R4" s="7"/>
      <c r="S4" s="7"/>
      <c r="T4" s="7"/>
      <c r="U4" s="7"/>
      <c r="V4" s="130" t="s">
        <v>0</v>
      </c>
      <c r="W4" s="131"/>
      <c r="X4" s="131"/>
      <c r="Y4" s="132"/>
      <c r="Z4" s="130" t="s">
        <v>1</v>
      </c>
      <c r="AA4" s="131"/>
      <c r="AB4" s="131"/>
      <c r="AC4" s="132"/>
    </row>
    <row r="5" spans="1:31" ht="15.75" thickBot="1" x14ac:dyDescent="0.3">
      <c r="B5" s="125"/>
      <c r="C5" s="126"/>
      <c r="D5" s="126"/>
      <c r="E5" s="127"/>
      <c r="F5" s="128"/>
      <c r="G5" s="128"/>
      <c r="H5" s="128"/>
      <c r="I5" s="129"/>
      <c r="J5" s="136" t="s">
        <v>5</v>
      </c>
      <c r="K5" s="137"/>
      <c r="L5" s="137"/>
      <c r="M5" s="138"/>
      <c r="N5" s="136" t="s">
        <v>6</v>
      </c>
      <c r="O5" s="137"/>
      <c r="P5" s="137"/>
      <c r="Q5" s="138"/>
      <c r="R5" s="136" t="s">
        <v>7</v>
      </c>
      <c r="S5" s="137"/>
      <c r="T5" s="137"/>
      <c r="U5" s="138"/>
      <c r="V5" s="133"/>
      <c r="W5" s="134"/>
      <c r="X5" s="134"/>
      <c r="Y5" s="135"/>
      <c r="Z5" s="133"/>
      <c r="AA5" s="134"/>
      <c r="AB5" s="134"/>
      <c r="AC5" s="135"/>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
      <c r="A9" s="45">
        <f t="shared" ref="A9:A67"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
      <c r="A55" s="45">
        <f t="shared" si="0"/>
        <v>45322</v>
      </c>
      <c r="B55" s="12">
        <v>3946</v>
      </c>
      <c r="C55" s="11">
        <v>13.000810845599998</v>
      </c>
      <c r="D55" s="11">
        <v>3.2946809035985805</v>
      </c>
      <c r="E55" s="11">
        <v>5.5305500007603756</v>
      </c>
      <c r="F55" s="12">
        <v>3190</v>
      </c>
      <c r="G55" s="11">
        <v>10.88562733373</v>
      </c>
      <c r="H55" s="11">
        <v>3.412422361670846</v>
      </c>
      <c r="I55" s="9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
      <c r="A56" s="45">
        <f t="shared" si="0"/>
        <v>45351</v>
      </c>
      <c r="B56" s="12">
        <v>4895</v>
      </c>
      <c r="C56" s="11">
        <v>15.802482037609998</v>
      </c>
      <c r="D56" s="11">
        <v>3.2282905081940751</v>
      </c>
      <c r="E56" s="11">
        <v>5.3494086834198571</v>
      </c>
      <c r="F56" s="12">
        <v>3857</v>
      </c>
      <c r="G56" s="11">
        <v>13.041027769029998</v>
      </c>
      <c r="H56" s="11">
        <v>3.3811324265050553</v>
      </c>
      <c r="I56" s="91">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
      <c r="A57" s="45">
        <f t="shared" si="0"/>
        <v>45382</v>
      </c>
      <c r="B57" s="12">
        <v>5555</v>
      </c>
      <c r="C57" s="11">
        <v>18.328008604999997</v>
      </c>
      <c r="D57" s="11">
        <v>3.2993714860486043</v>
      </c>
      <c r="E57" s="11">
        <v>5.1792484164792256</v>
      </c>
      <c r="F57" s="12">
        <v>4529</v>
      </c>
      <c r="G57" s="11">
        <v>15.541273607739999</v>
      </c>
      <c r="H57" s="11">
        <v>3.4315022317818502</v>
      </c>
      <c r="I57" s="91">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
      <c r="A58" s="45">
        <f t="shared" si="0"/>
        <v>45412</v>
      </c>
      <c r="B58" s="12">
        <v>6384</v>
      </c>
      <c r="C58" s="11">
        <v>22.191798736759999</v>
      </c>
      <c r="D58" s="11">
        <v>3.4761589499937342</v>
      </c>
      <c r="E58" s="11">
        <v>5.0854566447922078</v>
      </c>
      <c r="F58" s="12">
        <v>5295</v>
      </c>
      <c r="G58" s="11">
        <v>19.014996388859998</v>
      </c>
      <c r="H58" s="11">
        <v>3.5911230196147308</v>
      </c>
      <c r="I58" s="91">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
      <c r="A59" s="45">
        <f t="shared" si="0"/>
        <v>45443</v>
      </c>
      <c r="B59" s="12">
        <v>6953</v>
      </c>
      <c r="C59" s="11">
        <v>24.188073993570001</v>
      </c>
      <c r="D59" s="11">
        <v>3.478796777444269</v>
      </c>
      <c r="E59" s="11">
        <v>5.062640988126641</v>
      </c>
      <c r="F59" s="12">
        <v>5694</v>
      </c>
      <c r="G59" s="11">
        <v>20.58007502809</v>
      </c>
      <c r="H59" s="11">
        <v>3.6143440512978571</v>
      </c>
      <c r="I59" s="91">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
      <c r="A60" s="45">
        <f t="shared" si="0"/>
        <v>45473</v>
      </c>
      <c r="B60" s="12">
        <v>6979</v>
      </c>
      <c r="C60" s="11">
        <v>25.080873911520001</v>
      </c>
      <c r="D60" s="11">
        <v>3.5937632771915751</v>
      </c>
      <c r="E60" s="11">
        <v>5.0532106474116816</v>
      </c>
      <c r="F60" s="12">
        <v>5648</v>
      </c>
      <c r="G60" s="11">
        <v>20.99585891237</v>
      </c>
      <c r="H60" s="11">
        <v>3.717397116212819</v>
      </c>
      <c r="I60" s="91">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
      <c r="A61" s="45">
        <f t="shared" si="0"/>
        <v>45504</v>
      </c>
      <c r="B61" s="12">
        <v>6493</v>
      </c>
      <c r="C61" s="11">
        <v>23.755754970229997</v>
      </c>
      <c r="D61" s="11">
        <v>3.6586716418034801</v>
      </c>
      <c r="E61" s="11">
        <v>5.0642599895663869</v>
      </c>
      <c r="F61" s="12">
        <v>5204</v>
      </c>
      <c r="G61" s="11">
        <v>19.630473372219999</v>
      </c>
      <c r="H61" s="11">
        <v>3.7721893490046119</v>
      </c>
      <c r="I61" s="91">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
      <c r="A62" s="45">
        <f t="shared" si="0"/>
        <v>45535</v>
      </c>
      <c r="B62" s="12">
        <v>8522</v>
      </c>
      <c r="C62" s="11">
        <v>32.362517492720002</v>
      </c>
      <c r="D62" s="11">
        <v>3.7975261080403664</v>
      </c>
      <c r="E62" s="11">
        <v>4.9662698490298505</v>
      </c>
      <c r="F62" s="12">
        <v>6498</v>
      </c>
      <c r="G62" s="11">
        <v>25.659768321640001</v>
      </c>
      <c r="H62" s="11">
        <v>3.9488717023145585</v>
      </c>
      <c r="I62" s="91">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
      <c r="A63" s="45">
        <f t="shared" si="0"/>
        <v>45565</v>
      </c>
      <c r="B63" s="12">
        <v>6713</v>
      </c>
      <c r="C63" s="11">
        <v>24.225778025180002</v>
      </c>
      <c r="D63" s="11">
        <v>3.6087856435542975</v>
      </c>
      <c r="E63" s="11">
        <v>4.9381694911104486</v>
      </c>
      <c r="F63" s="12">
        <v>5232</v>
      </c>
      <c r="G63" s="11">
        <v>19.675254692590002</v>
      </c>
      <c r="H63" s="11">
        <v>3.7605609121922789</v>
      </c>
      <c r="I63" s="91">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
      <c r="A64" s="45">
        <f t="shared" si="0"/>
        <v>45596</v>
      </c>
      <c r="B64" s="12">
        <v>7217</v>
      </c>
      <c r="C64" s="11">
        <v>26.354129681180002</v>
      </c>
      <c r="D64" s="11">
        <v>3.6516737815130944</v>
      </c>
      <c r="E64" s="11">
        <v>4.8730595768777469</v>
      </c>
      <c r="F64" s="12">
        <v>5757</v>
      </c>
      <c r="G64" s="11">
        <v>21.795875623560001</v>
      </c>
      <c r="H64" s="11">
        <v>3.7859780482126109</v>
      </c>
      <c r="I64" s="91">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spans="1:29" ht="15" customHeight="1" thickBot="1" x14ac:dyDescent="0.3">
      <c r="A65" s="45">
        <f t="shared" si="0"/>
        <v>45626</v>
      </c>
      <c r="B65" s="12">
        <v>7071</v>
      </c>
      <c r="C65" s="11">
        <v>26.114965757540002</v>
      </c>
      <c r="D65" s="11">
        <v>3.693249293952765</v>
      </c>
      <c r="E65" s="11">
        <v>4.8280957352169978</v>
      </c>
      <c r="F65" s="12">
        <v>5620</v>
      </c>
      <c r="G65" s="11">
        <v>21.555338256490003</v>
      </c>
      <c r="H65" s="11">
        <v>3.8354694406565844</v>
      </c>
      <c r="I65" s="91">
        <v>4.850684979989766</v>
      </c>
      <c r="J65" s="12">
        <v>4557</v>
      </c>
      <c r="K65" s="11">
        <v>17.730725796290002</v>
      </c>
      <c r="L65" s="11">
        <v>3.8908768479899054</v>
      </c>
      <c r="M65" s="11">
        <v>4.8442073333597717</v>
      </c>
      <c r="N65" s="12">
        <v>715</v>
      </c>
      <c r="O65" s="11">
        <v>2.70525236189</v>
      </c>
      <c r="P65" s="11">
        <v>3.7835697369090906</v>
      </c>
      <c r="Q65" s="11">
        <v>4.7896717765519368</v>
      </c>
      <c r="R65" s="12">
        <v>348</v>
      </c>
      <c r="S65" s="11">
        <v>1.1193600983100001</v>
      </c>
      <c r="T65" s="11">
        <v>3.2165520066379307</v>
      </c>
      <c r="U65" s="11">
        <v>5.1007470371695298</v>
      </c>
      <c r="V65" s="12">
        <v>1179</v>
      </c>
      <c r="W65" s="11">
        <v>3.7125910437899998</v>
      </c>
      <c r="X65" s="11">
        <v>3.1489321830279895</v>
      </c>
      <c r="Y65" s="11">
        <v>4.6976290660810749</v>
      </c>
      <c r="Z65" s="12">
        <v>272</v>
      </c>
      <c r="AA65" s="11">
        <v>0.84703645725999999</v>
      </c>
      <c r="AB65" s="11">
        <v>3.1141046222794118</v>
      </c>
      <c r="AC65" s="23">
        <v>4.8250859182644108</v>
      </c>
    </row>
    <row r="66" spans="1:29" ht="15.75" thickBot="1" x14ac:dyDescent="0.3">
      <c r="A66" s="45">
        <f t="shared" si="0"/>
        <v>45657</v>
      </c>
      <c r="B66" s="12">
        <v>6366</v>
      </c>
      <c r="C66" s="11">
        <v>23.799129667770003</v>
      </c>
      <c r="D66" s="11">
        <v>3.738474657205467</v>
      </c>
      <c r="E66" s="11">
        <v>4.789410456837353</v>
      </c>
      <c r="F66" s="12">
        <v>5110</v>
      </c>
      <c r="G66" s="11">
        <v>19.743688810320002</v>
      </c>
      <c r="H66" s="11">
        <v>3.8637355793189827</v>
      </c>
      <c r="I66" s="91">
        <v>4.8037479842239241</v>
      </c>
      <c r="J66" s="12">
        <v>4205</v>
      </c>
      <c r="K66" s="11">
        <v>16.615572350060003</v>
      </c>
      <c r="L66" s="11">
        <v>3.9513846254601668</v>
      </c>
      <c r="M66" s="11">
        <v>4.7903555927447838</v>
      </c>
      <c r="N66" s="12">
        <v>599</v>
      </c>
      <c r="O66" s="11">
        <v>2.2359930139999999</v>
      </c>
      <c r="P66" s="11">
        <v>3.7328764841402338</v>
      </c>
      <c r="Q66" s="11">
        <v>4.7668593598901996</v>
      </c>
      <c r="R66" s="12">
        <v>306</v>
      </c>
      <c r="S66" s="11">
        <v>0.89212344625999995</v>
      </c>
      <c r="T66" s="11">
        <v>2.9154360988888888</v>
      </c>
      <c r="U66" s="11">
        <v>5.1456344766672162</v>
      </c>
      <c r="V66" s="12">
        <v>1024</v>
      </c>
      <c r="W66" s="11">
        <v>3.2424814579599999</v>
      </c>
      <c r="X66" s="11">
        <v>3.1664857987890627</v>
      </c>
      <c r="Y66" s="11">
        <v>4.6909816018003632</v>
      </c>
      <c r="Z66" s="12">
        <v>232</v>
      </c>
      <c r="AA66" s="11">
        <v>0.81295939948999996</v>
      </c>
      <c r="AB66" s="11">
        <v>3.50413534262931</v>
      </c>
      <c r="AC66" s="23">
        <v>4.8337891286116292</v>
      </c>
    </row>
    <row r="67" spans="1:29" ht="15.75" thickBot="1" x14ac:dyDescent="0.3">
      <c r="A67" s="45">
        <f t="shared" si="0"/>
        <v>45688</v>
      </c>
      <c r="B67" s="12">
        <v>5957</v>
      </c>
      <c r="C67" s="11">
        <v>22.575390137119996</v>
      </c>
      <c r="D67" s="11">
        <v>3.7897247166560346</v>
      </c>
      <c r="E67" s="11">
        <v>4.7696158654168102</v>
      </c>
      <c r="F67" s="12">
        <v>4764</v>
      </c>
      <c r="G67" s="11">
        <v>18.698230653749999</v>
      </c>
      <c r="H67" s="11">
        <v>3.9249014806360205</v>
      </c>
      <c r="I67" s="91">
        <v>4.7784423684096673</v>
      </c>
      <c r="J67" s="12">
        <v>3849</v>
      </c>
      <c r="K67" s="11">
        <v>15.259294191179999</v>
      </c>
      <c r="L67" s="11">
        <v>3.9644827724551828</v>
      </c>
      <c r="M67" s="11">
        <v>4.7749185865608954</v>
      </c>
      <c r="N67" s="12">
        <v>649</v>
      </c>
      <c r="O67" s="11">
        <v>2.655264678</v>
      </c>
      <c r="P67" s="11">
        <v>4.0913169152542368</v>
      </c>
      <c r="Q67" s="11">
        <v>4.7349154405244569</v>
      </c>
      <c r="R67" s="12">
        <v>266</v>
      </c>
      <c r="S67" s="11">
        <v>0.78367178457000009</v>
      </c>
      <c r="T67" s="11">
        <v>2.9461345284586469</v>
      </c>
      <c r="U67" s="11">
        <v>4.9945353060217048</v>
      </c>
      <c r="V67" s="12">
        <v>979</v>
      </c>
      <c r="W67" s="11">
        <v>3.1611926013099998</v>
      </c>
      <c r="X67" s="11">
        <v>3.2290016356588356</v>
      </c>
      <c r="Y67" s="11">
        <v>4.7115641322230291</v>
      </c>
      <c r="Z67" s="12">
        <v>214</v>
      </c>
      <c r="AA67" s="11">
        <v>0.71596688206000003</v>
      </c>
      <c r="AB67" s="11">
        <v>3.3456396357943929</v>
      </c>
      <c r="AC67" s="23">
        <v>4.7954169479833499</v>
      </c>
    </row>
    <row r="68" spans="1:29" x14ac:dyDescent="0.25"/>
    <row r="69" spans="1:29"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69"/>
  <sheetViews>
    <sheetView showGridLines="0" zoomScale="85" zoomScaleNormal="85" workbookViewId="0">
      <pane xSplit="1" ySplit="6" topLeftCell="B40" activePane="bottomRight" state="frozen"/>
      <selection activeCell="A64" sqref="A64"/>
      <selection pane="topRight" activeCell="A64" sqref="A64"/>
      <selection pane="bottomLeft" activeCell="A64" sqref="A64"/>
      <selection pane="bottomRight" activeCell="A68" sqref="A68"/>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46</v>
      </c>
      <c r="B2" s="37"/>
      <c r="C2" s="37"/>
      <c r="D2" s="37"/>
      <c r="E2" s="37"/>
      <c r="F2" s="8"/>
    </row>
    <row r="3" spans="1:31" ht="14.25" customHeight="1" thickBot="1" x14ac:dyDescent="0.55000000000000004">
      <c r="A3" s="9"/>
      <c r="B3" s="119" t="s">
        <v>27</v>
      </c>
      <c r="C3" s="120"/>
      <c r="D3" s="120"/>
      <c r="E3" s="121"/>
      <c r="F3" s="8"/>
    </row>
    <row r="4" spans="1:31" ht="15.75" thickBot="1" x14ac:dyDescent="0.3">
      <c r="B4" s="122"/>
      <c r="C4" s="123"/>
      <c r="D4" s="123"/>
      <c r="E4" s="124"/>
      <c r="F4" s="120" t="s">
        <v>25</v>
      </c>
      <c r="G4" s="120"/>
      <c r="H4" s="120"/>
      <c r="I4" s="121"/>
      <c r="J4" s="7" t="s">
        <v>3</v>
      </c>
      <c r="K4" s="7"/>
      <c r="L4" s="7"/>
      <c r="M4" s="7"/>
      <c r="N4" s="7"/>
      <c r="O4" s="7"/>
      <c r="P4" s="7"/>
      <c r="Q4" s="7"/>
      <c r="R4" s="7"/>
      <c r="S4" s="7"/>
      <c r="T4" s="7"/>
      <c r="U4" s="7"/>
      <c r="V4" s="130" t="s">
        <v>0</v>
      </c>
      <c r="W4" s="131"/>
      <c r="X4" s="131"/>
      <c r="Y4" s="132"/>
      <c r="Z4" s="130" t="s">
        <v>1</v>
      </c>
      <c r="AA4" s="131"/>
      <c r="AB4" s="131"/>
      <c r="AC4" s="132"/>
    </row>
    <row r="5" spans="1:31" ht="15.75" thickBot="1" x14ac:dyDescent="0.3">
      <c r="B5" s="125"/>
      <c r="C5" s="126"/>
      <c r="D5" s="126"/>
      <c r="E5" s="127"/>
      <c r="F5" s="128"/>
      <c r="G5" s="128"/>
      <c r="H5" s="128"/>
      <c r="I5" s="129"/>
      <c r="J5" s="136" t="s">
        <v>5</v>
      </c>
      <c r="K5" s="137"/>
      <c r="L5" s="137"/>
      <c r="M5" s="138"/>
      <c r="N5" s="136" t="s">
        <v>6</v>
      </c>
      <c r="O5" s="137"/>
      <c r="P5" s="137"/>
      <c r="Q5" s="138"/>
      <c r="R5" s="136" t="s">
        <v>7</v>
      </c>
      <c r="S5" s="137"/>
      <c r="T5" s="137"/>
      <c r="U5" s="138"/>
      <c r="V5" s="133"/>
      <c r="W5" s="134"/>
      <c r="X5" s="134"/>
      <c r="Y5" s="135"/>
      <c r="Z5" s="133"/>
      <c r="AA5" s="134"/>
      <c r="AB5" s="134"/>
      <c r="AC5" s="135"/>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
      <c r="A9" s="45">
        <f t="shared" ref="A9:A67"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
      <c r="A56" s="45">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
      <c r="A57" s="45">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
      <c r="A58" s="45">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
      <c r="A59" s="45">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
      <c r="A60" s="45">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
      <c r="A61" s="45">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
      <c r="A62" s="45">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
      <c r="A63" s="45">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
      <c r="A64" s="45">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spans="1:29" ht="15" customHeight="1" thickBot="1" x14ac:dyDescent="0.3">
      <c r="A65" s="45">
        <f t="shared" si="0"/>
        <v>45626</v>
      </c>
      <c r="B65" s="12">
        <v>6444</v>
      </c>
      <c r="C65" s="11">
        <v>23.810282031539998</v>
      </c>
      <c r="D65" s="11">
        <v>3.6949537603258844</v>
      </c>
      <c r="E65" s="11">
        <v>4.8223744363728729</v>
      </c>
      <c r="F65" s="12">
        <v>5136</v>
      </c>
      <c r="G65" s="11">
        <v>19.706518031489999</v>
      </c>
      <c r="H65" s="11">
        <v>3.8369388690595794</v>
      </c>
      <c r="I65" s="11">
        <v>4.846892564644155</v>
      </c>
      <c r="J65" s="12">
        <v>4148</v>
      </c>
      <c r="K65" s="11">
        <v>16.213461796290002</v>
      </c>
      <c r="L65" s="11">
        <v>3.9087419952483127</v>
      </c>
      <c r="M65" s="11">
        <v>4.8396535856478486</v>
      </c>
      <c r="N65" s="12">
        <v>648</v>
      </c>
      <c r="O65" s="11">
        <v>2.4705303618899999</v>
      </c>
      <c r="P65" s="11">
        <v>3.8125468547685184</v>
      </c>
      <c r="Q65" s="11">
        <v>4.7883139501856142</v>
      </c>
      <c r="R65" s="12">
        <v>340</v>
      </c>
      <c r="S65" s="11">
        <v>1.02252587331</v>
      </c>
      <c r="T65" s="11">
        <v>3.0074290391470586</v>
      </c>
      <c r="U65" s="11">
        <v>5.103207990805072</v>
      </c>
      <c r="V65" s="12">
        <v>1090</v>
      </c>
      <c r="W65" s="11">
        <v>3.4616615427899999</v>
      </c>
      <c r="X65" s="11">
        <v>3.1758362777889908</v>
      </c>
      <c r="Y65" s="11">
        <v>4.6819287926767101</v>
      </c>
      <c r="Z65" s="12">
        <v>218</v>
      </c>
      <c r="AA65" s="11">
        <v>0.64210245726000004</v>
      </c>
      <c r="AB65" s="11">
        <v>2.9454241158715595</v>
      </c>
      <c r="AC65" s="23">
        <v>4.8270595870446336</v>
      </c>
    </row>
    <row r="66" spans="1:29" ht="16.5" customHeight="1" thickBot="1" x14ac:dyDescent="0.3">
      <c r="A66" s="45">
        <f t="shared" si="0"/>
        <v>45657</v>
      </c>
      <c r="B66" s="12">
        <v>5811</v>
      </c>
      <c r="C66" s="11">
        <v>21.804051543729997</v>
      </c>
      <c r="D66" s="11">
        <v>3.7522029846377554</v>
      </c>
      <c r="E66" s="11">
        <v>4.783920244957435</v>
      </c>
      <c r="F66" s="12">
        <v>4679</v>
      </c>
      <c r="G66" s="11">
        <v>18.097104072279997</v>
      </c>
      <c r="H66" s="11">
        <v>3.8677290173712322</v>
      </c>
      <c r="I66" s="11">
        <v>4.8008979114973247</v>
      </c>
      <c r="J66" s="12">
        <v>3835</v>
      </c>
      <c r="K66" s="11">
        <v>15.15614095502</v>
      </c>
      <c r="L66" s="11">
        <v>3.9520576153898306</v>
      </c>
      <c r="M66" s="11">
        <v>4.78587421749664</v>
      </c>
      <c r="N66" s="12">
        <v>549</v>
      </c>
      <c r="O66" s="11">
        <v>2.0829396710000001</v>
      </c>
      <c r="P66" s="11">
        <v>3.7940613315118399</v>
      </c>
      <c r="Q66" s="11">
        <v>4.7663760439584042</v>
      </c>
      <c r="R66" s="12">
        <v>295</v>
      </c>
      <c r="S66" s="11">
        <v>0.85802344626000004</v>
      </c>
      <c r="T66" s="11">
        <v>2.908554055118644</v>
      </c>
      <c r="U66" s="11">
        <v>5.1500820656823958</v>
      </c>
      <c r="V66" s="12">
        <v>944</v>
      </c>
      <c r="W66" s="11">
        <v>3.0241437449499999</v>
      </c>
      <c r="X66" s="11">
        <v>3.2035421027012712</v>
      </c>
      <c r="Y66" s="11">
        <v>4.6728127384974609</v>
      </c>
      <c r="Z66" s="12">
        <v>188</v>
      </c>
      <c r="AA66" s="11">
        <v>0.68280372649999999</v>
      </c>
      <c r="AB66" s="11">
        <v>3.6319347154255319</v>
      </c>
      <c r="AC66" s="23">
        <v>4.8260384573879449</v>
      </c>
    </row>
    <row r="67" spans="1:29" ht="16.5" customHeight="1" thickBot="1" x14ac:dyDescent="0.3">
      <c r="A67" s="45">
        <f t="shared" si="0"/>
        <v>45688</v>
      </c>
      <c r="B67" s="12">
        <v>5515</v>
      </c>
      <c r="C67" s="11">
        <v>20.921873640120001</v>
      </c>
      <c r="D67" s="11">
        <v>3.7936307597679058</v>
      </c>
      <c r="E67" s="11">
        <v>4.7675474877965849</v>
      </c>
      <c r="F67" s="12">
        <v>4430</v>
      </c>
      <c r="G67" s="11">
        <v>17.39672415675</v>
      </c>
      <c r="H67" s="11">
        <v>3.927025769018059</v>
      </c>
      <c r="I67" s="91">
        <v>4.777148947602277</v>
      </c>
      <c r="J67" s="12">
        <v>3563</v>
      </c>
      <c r="K67" s="11">
        <v>14.096359694179998</v>
      </c>
      <c r="L67" s="11">
        <v>3.9563176239629523</v>
      </c>
      <c r="M67" s="11">
        <v>4.7724983433852088</v>
      </c>
      <c r="N67" s="12">
        <v>608</v>
      </c>
      <c r="O67" s="11">
        <v>2.5280446780000001</v>
      </c>
      <c r="P67" s="11">
        <v>4.1579682203947366</v>
      </c>
      <c r="Q67" s="11">
        <v>4.736724788430104</v>
      </c>
      <c r="R67" s="12">
        <v>259</v>
      </c>
      <c r="S67" s="11">
        <v>0.77231978457000006</v>
      </c>
      <c r="T67" s="11">
        <v>2.9819296701544404</v>
      </c>
      <c r="U67" s="11">
        <v>4.9943525899902621</v>
      </c>
      <c r="V67" s="12">
        <v>920</v>
      </c>
      <c r="W67" s="11">
        <v>2.9631952913099999</v>
      </c>
      <c r="X67" s="11">
        <v>3.220864447076087</v>
      </c>
      <c r="Y67" s="11">
        <v>4.7092637435691502</v>
      </c>
      <c r="Z67" s="12">
        <v>165</v>
      </c>
      <c r="AA67" s="11">
        <v>0.56195419206000008</v>
      </c>
      <c r="AB67" s="11">
        <v>3.4057829821818189</v>
      </c>
      <c r="AC67" s="23">
        <v>4.7776411374090459</v>
      </c>
    </row>
    <row r="68" spans="1:29" ht="16.5" customHeight="1" x14ac:dyDescent="0.25"/>
    <row r="69" spans="1:2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69"/>
  <sheetViews>
    <sheetView showGridLines="0" zoomScale="85" zoomScaleNormal="85" workbookViewId="0">
      <pane xSplit="1" ySplit="6" topLeftCell="B49" activePane="bottomRight" state="frozen"/>
      <selection activeCell="A64" sqref="A64"/>
      <selection pane="topRight" activeCell="A64" sqref="A64"/>
      <selection pane="bottomLeft" activeCell="A64" sqref="A64"/>
      <selection pane="bottomRight" activeCell="A68" sqref="A68"/>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29</v>
      </c>
      <c r="B2" s="37"/>
      <c r="C2" s="37"/>
      <c r="D2" s="37"/>
      <c r="E2" s="37"/>
      <c r="F2" s="8"/>
    </row>
    <row r="3" spans="1:31" ht="14.25" customHeight="1" thickBot="1" x14ac:dyDescent="0.55000000000000004">
      <c r="A3" s="9"/>
      <c r="B3" s="119" t="s">
        <v>27</v>
      </c>
      <c r="C3" s="120"/>
      <c r="D3" s="120"/>
      <c r="E3" s="121"/>
      <c r="F3" s="8"/>
    </row>
    <row r="4" spans="1:31" ht="15.75" thickBot="1" x14ac:dyDescent="0.3">
      <c r="B4" s="122"/>
      <c r="C4" s="123"/>
      <c r="D4" s="123"/>
      <c r="E4" s="124"/>
      <c r="F4" s="120" t="s">
        <v>25</v>
      </c>
      <c r="G4" s="120"/>
      <c r="H4" s="120"/>
      <c r="I4" s="121"/>
      <c r="J4" s="7" t="s">
        <v>3</v>
      </c>
      <c r="K4" s="7"/>
      <c r="L4" s="7"/>
      <c r="M4" s="7"/>
      <c r="N4" s="7"/>
      <c r="O4" s="7"/>
      <c r="P4" s="7"/>
      <c r="Q4" s="7"/>
      <c r="R4" s="7"/>
      <c r="S4" s="7"/>
      <c r="T4" s="7"/>
      <c r="U4" s="7"/>
      <c r="V4" s="130" t="s">
        <v>0</v>
      </c>
      <c r="W4" s="131"/>
      <c r="X4" s="131"/>
      <c r="Y4" s="132"/>
      <c r="Z4" s="130" t="s">
        <v>1</v>
      </c>
      <c r="AA4" s="131"/>
      <c r="AB4" s="131"/>
      <c r="AC4" s="132"/>
    </row>
    <row r="5" spans="1:31" ht="15.75" thickBot="1" x14ac:dyDescent="0.3">
      <c r="B5" s="125"/>
      <c r="C5" s="126"/>
      <c r="D5" s="126"/>
      <c r="E5" s="127"/>
      <c r="F5" s="128"/>
      <c r="G5" s="128"/>
      <c r="H5" s="128"/>
      <c r="I5" s="129"/>
      <c r="J5" s="136" t="s">
        <v>5</v>
      </c>
      <c r="K5" s="137"/>
      <c r="L5" s="137"/>
      <c r="M5" s="138"/>
      <c r="N5" s="136" t="s">
        <v>6</v>
      </c>
      <c r="O5" s="137"/>
      <c r="P5" s="137"/>
      <c r="Q5" s="138"/>
      <c r="R5" s="136" t="s">
        <v>7</v>
      </c>
      <c r="S5" s="137"/>
      <c r="T5" s="137"/>
      <c r="U5" s="138"/>
      <c r="V5" s="133"/>
      <c r="W5" s="134"/>
      <c r="X5" s="134"/>
      <c r="Y5" s="135"/>
      <c r="Z5" s="133"/>
      <c r="AA5" s="134"/>
      <c r="AB5" s="134"/>
      <c r="AC5" s="135"/>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
      <c r="A9" s="45">
        <f t="shared" ref="A9:A67"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
      <c r="A57" s="45">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
      <c r="A58" s="45">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
      <c r="A59" s="45">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
      <c r="A60" s="45">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
      <c r="A61" s="45">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
      <c r="A62" s="45">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
      <c r="A63" s="45">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
      <c r="A64" s="45">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spans="1:29" ht="15" customHeight="1" thickBot="1" x14ac:dyDescent="0.3">
      <c r="A65" s="45">
        <f t="shared" si="0"/>
        <v>45626</v>
      </c>
      <c r="B65" s="12">
        <v>627</v>
      </c>
      <c r="C65" s="11">
        <v>2.3046837260000004</v>
      </c>
      <c r="D65" s="11">
        <v>3.6757316204146737</v>
      </c>
      <c r="E65" s="11">
        <v>4.8872039492979864</v>
      </c>
      <c r="F65" s="12">
        <v>484</v>
      </c>
      <c r="G65" s="11">
        <v>1.8488202250000001</v>
      </c>
      <c r="H65" s="11">
        <v>3.8198764979338846</v>
      </c>
      <c r="I65" s="11">
        <v>4.8911082187560986</v>
      </c>
      <c r="J65" s="12">
        <v>409</v>
      </c>
      <c r="K65" s="11">
        <v>1.5172639999999999</v>
      </c>
      <c r="L65" s="11">
        <v>3.7096919315403425</v>
      </c>
      <c r="M65" s="11">
        <v>4.8928686174587943</v>
      </c>
      <c r="N65" s="12">
        <v>67</v>
      </c>
      <c r="O65" s="11">
        <v>0.23472199999999999</v>
      </c>
      <c r="P65" s="11">
        <v>3.5033134328358209</v>
      </c>
      <c r="Q65" s="11">
        <v>4.8039633694327764</v>
      </c>
      <c r="R65" s="10">
        <v>8</v>
      </c>
      <c r="S65" s="11">
        <v>9.6834224999999996E-2</v>
      </c>
      <c r="T65" s="11">
        <v>12.104278125</v>
      </c>
      <c r="U65" s="11">
        <v>5.0747604733760197</v>
      </c>
      <c r="V65" s="12">
        <v>89</v>
      </c>
      <c r="W65" s="11">
        <v>0.250929501</v>
      </c>
      <c r="X65" s="11">
        <v>2.8194325955056181</v>
      </c>
      <c r="Y65" s="11">
        <v>4.914219911073749</v>
      </c>
      <c r="Z65" s="12">
        <v>54</v>
      </c>
      <c r="AA65" s="11">
        <v>0.20493400000000001</v>
      </c>
      <c r="AB65" s="11">
        <v>3.795074074074074</v>
      </c>
      <c r="AC65" s="23">
        <v>4.8189019879570996</v>
      </c>
    </row>
    <row r="66" spans="1:29" ht="16.5" customHeight="1" thickBot="1" x14ac:dyDescent="0.3">
      <c r="A66" s="45">
        <f t="shared" si="0"/>
        <v>45657</v>
      </c>
      <c r="B66" s="12">
        <v>555</v>
      </c>
      <c r="C66" s="11">
        <v>1.99507812404</v>
      </c>
      <c r="D66" s="11">
        <v>3.5947353586306305</v>
      </c>
      <c r="E66" s="11">
        <v>4.8494125496743816</v>
      </c>
      <c r="F66" s="12">
        <v>431</v>
      </c>
      <c r="G66" s="11">
        <v>1.6465847380400001</v>
      </c>
      <c r="H66" s="11">
        <v>3.8203822228306263</v>
      </c>
      <c r="I66" s="11">
        <v>4.8350722529088541</v>
      </c>
      <c r="J66" s="12">
        <v>370</v>
      </c>
      <c r="K66" s="11">
        <v>1.45943139504</v>
      </c>
      <c r="L66" s="11">
        <v>3.9444091757837838</v>
      </c>
      <c r="M66" s="11">
        <v>4.8368945086294541</v>
      </c>
      <c r="N66" s="12">
        <v>50</v>
      </c>
      <c r="O66" s="11">
        <v>0.15305334300000001</v>
      </c>
      <c r="P66" s="11">
        <v>3.0610668599999999</v>
      </c>
      <c r="Q66" s="11">
        <v>4.7734369223807152</v>
      </c>
      <c r="R66" s="10">
        <v>11</v>
      </c>
      <c r="S66" s="11">
        <v>3.4099999999999998E-2</v>
      </c>
      <c r="T66" s="11">
        <v>3.1</v>
      </c>
      <c r="U66" s="11">
        <v>5.0337243401759535</v>
      </c>
      <c r="V66" s="12">
        <v>80</v>
      </c>
      <c r="W66" s="11">
        <v>0.21833771300999999</v>
      </c>
      <c r="X66" s="11">
        <v>2.7292214126249998</v>
      </c>
      <c r="Y66" s="11">
        <v>4.9426342070825564</v>
      </c>
      <c r="Z66" s="12">
        <v>44</v>
      </c>
      <c r="AA66" s="11">
        <v>0.13015567299</v>
      </c>
      <c r="AB66" s="11">
        <v>2.9580834770454545</v>
      </c>
      <c r="AC66" s="23">
        <v>4.8744495706256652</v>
      </c>
    </row>
    <row r="67" spans="1:29" ht="16.5" customHeight="1" thickBot="1" x14ac:dyDescent="0.3">
      <c r="A67" s="45">
        <f t="shared" si="0"/>
        <v>45688</v>
      </c>
      <c r="B67" s="12">
        <v>442</v>
      </c>
      <c r="C67" s="11">
        <v>1.6535164970000003</v>
      </c>
      <c r="D67" s="11">
        <v>3.7409875497737564</v>
      </c>
      <c r="E67" s="11">
        <v>4.7957869591366995</v>
      </c>
      <c r="F67" s="12">
        <v>334</v>
      </c>
      <c r="G67" s="11">
        <v>1.3015064970000001</v>
      </c>
      <c r="H67" s="11">
        <v>3.8967260389221559</v>
      </c>
      <c r="I67" s="91">
        <v>4.7957310143416034</v>
      </c>
      <c r="J67" s="12">
        <v>286</v>
      </c>
      <c r="K67" s="11">
        <v>1.162934497</v>
      </c>
      <c r="L67" s="11">
        <v>4.0662045349650349</v>
      </c>
      <c r="M67" s="11">
        <v>4.8042552503539664</v>
      </c>
      <c r="N67" s="12">
        <v>41</v>
      </c>
      <c r="O67" s="11">
        <v>0.12722</v>
      </c>
      <c r="P67" s="11">
        <v>3.1029268292682923</v>
      </c>
      <c r="Q67" s="11">
        <v>4.6989610910234241</v>
      </c>
      <c r="R67" s="12">
        <v>7</v>
      </c>
      <c r="S67" s="11">
        <v>1.1351999999999999E-2</v>
      </c>
      <c r="T67" s="11">
        <v>1.6217142857142857</v>
      </c>
      <c r="U67" s="11">
        <v>5.0069661733615227</v>
      </c>
      <c r="V67" s="12">
        <v>59</v>
      </c>
      <c r="W67" s="11">
        <v>0.19799731000000001</v>
      </c>
      <c r="X67" s="11">
        <v>3.3558866101694917</v>
      </c>
      <c r="Y67" s="11">
        <v>4.7459913718019706</v>
      </c>
      <c r="Z67" s="12">
        <v>49</v>
      </c>
      <c r="AA67" s="11">
        <v>0.15401269000000001</v>
      </c>
      <c r="AB67" s="11">
        <v>3.1431161224489794</v>
      </c>
      <c r="AC67" s="23">
        <v>4.8602764817626394</v>
      </c>
    </row>
    <row r="68" spans="1:29" ht="16.5" customHeight="1" x14ac:dyDescent="0.25"/>
    <row r="69" spans="1:2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5" zeroHeight="1" x14ac:dyDescent="0.25"/>
  <cols>
    <col min="1" max="1" width="152.5703125" customWidth="1"/>
    <col min="2" max="16384" width="9.140625" hidden="1"/>
  </cols>
  <sheetData>
    <row r="1" spans="1:1" ht="337.7" customHeight="1" x14ac:dyDescent="0.25">
      <c r="A1" s="43" t="s">
        <v>30</v>
      </c>
    </row>
    <row r="2" spans="1:1" ht="51.75" customHeight="1" x14ac:dyDescent="0.25">
      <c r="A2" s="44" t="s">
        <v>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Jaromír Šindel</cp:lastModifiedBy>
  <dcterms:created xsi:type="dcterms:W3CDTF">2021-10-13T11:37:25Z</dcterms:created>
  <dcterms:modified xsi:type="dcterms:W3CDTF">2025-02-17T13:12:13Z</dcterms:modified>
</cp:coreProperties>
</file>